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KaylaBeck\Downloads\"/>
    </mc:Choice>
  </mc:AlternateContent>
  <xr:revisionPtr revIDLastSave="0" documentId="8_{33841270-8D9C-4198-BFE5-FEEB2E735398}" xr6:coauthVersionLast="47" xr6:coauthVersionMax="47" xr10:uidLastSave="{00000000-0000-0000-0000-000000000000}"/>
  <bookViews>
    <workbookView xWindow="-120" yWindow="-120" windowWidth="29040" windowHeight="15720" xr2:uid="{5A280D8C-1AC4-46CD-930D-23951F66F8B8}"/>
  </bookViews>
  <sheets>
    <sheet name="Instructions" sheetId="4" r:id="rId1"/>
    <sheet name="Questionnaire &amp; Attestation" sheetId="1" r:id="rId2"/>
    <sheet name="Scoring Summary" sheetId="18" r:id="rId3"/>
    <sheet name="1 Leadership" sheetId="3" r:id="rId4"/>
    <sheet name="2 Data Quality Improvement" sheetId="7" r:id="rId5"/>
    <sheet name="3 Empanelment" sheetId="8" r:id="rId6"/>
    <sheet name="4 Team Based Care" sheetId="9" r:id="rId7"/>
    <sheet name="5 Patient &amp; Family Engagement" sheetId="10" r:id="rId8"/>
    <sheet name="6 Population Management" sheetId="11" r:id="rId9"/>
    <sheet name="7 Continuity of Care" sheetId="12" r:id="rId10"/>
    <sheet name="8 Access" sheetId="13" r:id="rId11"/>
    <sheet name="9 Care Coordination" sheetId="15" r:id="rId12"/>
    <sheet name="10 Integrated Behavioral Health" sheetId="19" r:id="rId13"/>
  </sheets>
  <definedNames>
    <definedName name="_xlnm.Print_Area" localSheetId="0">Instructions!$B$2:$C$54,Instructions!$B$1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3" l="1"/>
  <c r="H21" i="13"/>
  <c r="H20" i="13" s="1"/>
  <c r="B21" i="13"/>
  <c r="B22" i="13" s="1"/>
  <c r="B20" i="13"/>
  <c r="D41" i="18"/>
  <c r="D118" i="18"/>
  <c r="D117" i="18"/>
  <c r="D89" i="18"/>
  <c r="D78" i="18" l="1"/>
  <c r="G22" i="13"/>
  <c r="D77" i="18"/>
  <c r="G20" i="13"/>
  <c r="H4" i="13"/>
  <c r="G21" i="13"/>
  <c r="H2" i="13"/>
  <c r="G18" i="13"/>
  <c r="H4" i="15"/>
  <c r="H2" i="15"/>
  <c r="H16" i="19"/>
  <c r="H15" i="19"/>
  <c r="H14" i="19"/>
  <c r="F2" i="19" s="1"/>
  <c r="F5" i="19" s="1"/>
  <c r="C138" i="18" s="1"/>
  <c r="C145" i="18"/>
  <c r="B142" i="18"/>
  <c r="C144" i="18"/>
  <c r="D29" i="18"/>
  <c r="G11" i="13"/>
  <c r="G12" i="13"/>
  <c r="G13" i="13"/>
  <c r="G15" i="15"/>
  <c r="G11" i="9"/>
  <c r="G13" i="9"/>
  <c r="G15" i="9"/>
  <c r="A2" i="19"/>
  <c r="A4" i="19"/>
  <c r="A1" i="19"/>
  <c r="G57" i="15"/>
  <c r="B57" i="15"/>
  <c r="G50" i="15"/>
  <c r="G44" i="15"/>
  <c r="C118" i="18" s="1"/>
  <c r="G26" i="13"/>
  <c r="G25" i="13"/>
  <c r="G24" i="13"/>
  <c r="G17" i="13"/>
  <c r="B24" i="13"/>
  <c r="G18" i="15"/>
  <c r="G13" i="15"/>
  <c r="G11" i="15"/>
  <c r="G13" i="11"/>
  <c r="C59" i="18" s="1"/>
  <c r="G12" i="11"/>
  <c r="G12" i="10"/>
  <c r="G16" i="9"/>
  <c r="C41" i="18" s="1"/>
  <c r="G16" i="7"/>
  <c r="G12" i="8"/>
  <c r="G11" i="8"/>
  <c r="B46" i="15"/>
  <c r="B47" i="15" s="1"/>
  <c r="B48" i="15" s="1"/>
  <c r="B49" i="15" s="1"/>
  <c r="B50" i="15" s="1"/>
  <c r="B51" i="15" s="1"/>
  <c r="B52" i="15" s="1"/>
  <c r="B40" i="15"/>
  <c r="B41" i="15" s="1"/>
  <c r="B42" i="15" s="1"/>
  <c r="G42" i="15"/>
  <c r="G41" i="15"/>
  <c r="G40" i="15"/>
  <c r="G38" i="15"/>
  <c r="G37" i="15"/>
  <c r="G36" i="15"/>
  <c r="G35" i="15"/>
  <c r="G33" i="15"/>
  <c r="G32" i="15"/>
  <c r="G31" i="15"/>
  <c r="G30" i="15"/>
  <c r="G29" i="15"/>
  <c r="G28" i="15"/>
  <c r="G20" i="15"/>
  <c r="G17" i="15"/>
  <c r="D59" i="18"/>
  <c r="D58" i="18"/>
  <c r="C58" i="18"/>
  <c r="D33" i="18"/>
  <c r="C33" i="18"/>
  <c r="D26" i="18"/>
  <c r="H4" i="11"/>
  <c r="C143" i="18" l="1"/>
  <c r="C141" i="18" s="1"/>
  <c r="B21" i="15"/>
  <c r="B22" i="15" s="1"/>
  <c r="B23" i="15" s="1"/>
  <c r="H4" i="9" l="1"/>
  <c r="G2" i="8" l="1"/>
  <c r="G4" i="8"/>
  <c r="H4" i="8"/>
  <c r="H2" i="8"/>
  <c r="H2" i="11"/>
  <c r="H4" i="10"/>
  <c r="H2" i="10"/>
  <c r="H2" i="9"/>
  <c r="H4" i="12"/>
  <c r="H2" i="12"/>
  <c r="H4" i="7"/>
  <c r="H2" i="7"/>
  <c r="H2" i="3"/>
  <c r="G55" i="15"/>
  <c r="G54" i="15"/>
  <c r="G52" i="15"/>
  <c r="G51" i="15"/>
  <c r="G49" i="15"/>
  <c r="G48" i="15"/>
  <c r="G47" i="15"/>
  <c r="G46" i="15"/>
  <c r="G27" i="15"/>
  <c r="G26" i="15"/>
  <c r="G25" i="15"/>
  <c r="G23" i="15"/>
  <c r="G22" i="15"/>
  <c r="G21" i="15"/>
  <c r="G16" i="15"/>
  <c r="G12" i="15"/>
  <c r="G15" i="13"/>
  <c r="G11" i="12"/>
  <c r="G15" i="11"/>
  <c r="G11" i="11"/>
  <c r="G19" i="10"/>
  <c r="G17" i="10"/>
  <c r="G16" i="10"/>
  <c r="G14" i="10"/>
  <c r="G11" i="10"/>
  <c r="G18" i="9"/>
  <c r="C43" i="18" s="1"/>
  <c r="C40" i="18"/>
  <c r="C32" i="18"/>
  <c r="G17" i="7"/>
  <c r="C29" i="18" s="1"/>
  <c r="G14" i="7"/>
  <c r="C26" i="18" s="1"/>
  <c r="G13" i="7"/>
  <c r="C25" i="18" s="1"/>
  <c r="G11" i="7"/>
  <c r="C23" i="18" s="1"/>
  <c r="G11" i="3"/>
  <c r="C20" i="18" s="1"/>
  <c r="D20" i="18"/>
  <c r="B18" i="18" s="1"/>
  <c r="D43" i="18"/>
  <c r="D40" i="18"/>
  <c r="D38" i="18"/>
  <c r="D36" i="18"/>
  <c r="D32" i="18"/>
  <c r="D28" i="18"/>
  <c r="C28" i="18"/>
  <c r="D25" i="18"/>
  <c r="C38" i="18"/>
  <c r="C36" i="18"/>
  <c r="D23" i="18"/>
  <c r="G2" i="13" l="1"/>
  <c r="G4" i="13"/>
  <c r="B30" i="18"/>
  <c r="G4" i="12"/>
  <c r="G2" i="12"/>
  <c r="B21" i="18"/>
  <c r="B34" i="18"/>
  <c r="G2" i="3"/>
  <c r="G2" i="10"/>
  <c r="G4" i="11"/>
  <c r="G2" i="11"/>
  <c r="G4" i="10"/>
  <c r="G4" i="9"/>
  <c r="G2" i="9"/>
  <c r="G4" i="7"/>
  <c r="G2" i="7"/>
  <c r="A4" i="18"/>
  <c r="A2" i="18"/>
  <c r="A1" i="18"/>
  <c r="A2" i="15"/>
  <c r="A1" i="15"/>
  <c r="A2" i="13"/>
  <c r="A1" i="13"/>
  <c r="A2" i="12"/>
  <c r="A1" i="12"/>
  <c r="A2" i="11"/>
  <c r="A1" i="11"/>
  <c r="A2" i="10"/>
  <c r="A1" i="10"/>
  <c r="A2" i="9"/>
  <c r="A1" i="9"/>
  <c r="A2" i="8"/>
  <c r="A1" i="8"/>
  <c r="A2" i="7"/>
  <c r="A1" i="7"/>
  <c r="A2" i="3"/>
  <c r="A1" i="3"/>
  <c r="A2" i="1"/>
  <c r="A1" i="1"/>
  <c r="A4" i="15"/>
  <c r="A4" i="13"/>
  <c r="A4" i="12"/>
  <c r="A4" i="11"/>
  <c r="A4" i="10"/>
  <c r="A4" i="9"/>
  <c r="A4" i="8"/>
  <c r="A4" i="7"/>
  <c r="A4" i="3"/>
  <c r="A4" i="1"/>
  <c r="B54" i="15"/>
  <c r="B11" i="15"/>
  <c r="H4" i="3"/>
  <c r="B14" i="10"/>
  <c r="B11" i="10"/>
  <c r="B19" i="10"/>
  <c r="B16" i="10"/>
  <c r="B17" i="10" s="1"/>
  <c r="B15" i="11"/>
  <c r="B11" i="11"/>
  <c r="B11" i="12"/>
  <c r="B17" i="13"/>
  <c r="B18" i="13" s="1"/>
  <c r="B15" i="13"/>
  <c r="B11" i="13"/>
  <c r="B35" i="15"/>
  <c r="B36" i="15" s="1"/>
  <c r="B37" i="15" s="1"/>
  <c r="B38" i="15" s="1"/>
  <c r="B25" i="15"/>
  <c r="B26" i="15" s="1"/>
  <c r="B27" i="15" s="1"/>
  <c r="C78" i="18" l="1"/>
  <c r="C77" i="18"/>
  <c r="C76" i="18"/>
  <c r="D74" i="18"/>
  <c r="D69" i="18"/>
  <c r="D68" i="18"/>
  <c r="C69" i="18"/>
  <c r="C68" i="18"/>
  <c r="C81" i="18"/>
  <c r="C80" i="18"/>
  <c r="C82" i="18"/>
  <c r="G43" i="15"/>
  <c r="C74" i="18"/>
  <c r="D82" i="18"/>
  <c r="D81" i="18"/>
  <c r="D80" i="18"/>
  <c r="B13" i="15"/>
  <c r="D97" i="18"/>
  <c r="C97" i="18"/>
  <c r="D92" i="18"/>
  <c r="C92" i="18"/>
  <c r="D91" i="18"/>
  <c r="C91" i="18"/>
  <c r="D87" i="18"/>
  <c r="C87" i="18"/>
  <c r="D76" i="18"/>
  <c r="B55" i="15"/>
  <c r="D47" i="18"/>
  <c r="C47" i="18"/>
  <c r="B28" i="15"/>
  <c r="D90" i="18"/>
  <c r="C90" i="18"/>
  <c r="D86" i="18"/>
  <c r="C86" i="18"/>
  <c r="D85" i="18"/>
  <c r="C85" i="18"/>
  <c r="D73" i="18"/>
  <c r="D71" i="18"/>
  <c r="C71" i="18"/>
  <c r="D67" i="18"/>
  <c r="C67" i="18"/>
  <c r="C73" i="18"/>
  <c r="D54" i="18"/>
  <c r="C54" i="18"/>
  <c r="D52" i="18"/>
  <c r="C52" i="18"/>
  <c r="D51" i="18"/>
  <c r="C51" i="18"/>
  <c r="D49" i="18"/>
  <c r="C49" i="18"/>
  <c r="D46" i="18"/>
  <c r="C46" i="18"/>
  <c r="D64" i="18"/>
  <c r="B62" i="18" s="1"/>
  <c r="C64" i="18"/>
  <c r="D57" i="18"/>
  <c r="C57" i="18"/>
  <c r="C61" i="18"/>
  <c r="D61" i="18"/>
  <c r="C117" i="18" l="1"/>
  <c r="G4" i="15"/>
  <c r="G2" i="15"/>
  <c r="B55" i="18"/>
  <c r="C89" i="18"/>
  <c r="B44" i="18"/>
  <c r="B65" i="18"/>
  <c r="B29" i="15"/>
  <c r="D95" i="18"/>
  <c r="C95" i="18"/>
  <c r="C96" i="18"/>
  <c r="D94" i="18"/>
  <c r="C94" i="18"/>
  <c r="D96" i="18"/>
  <c r="D102" i="18"/>
  <c r="G4" i="3"/>
  <c r="B30" i="15" l="1"/>
  <c r="C101" i="18"/>
  <c r="D101" i="18"/>
  <c r="D100" i="18"/>
  <c r="C100" i="18"/>
  <c r="D104" i="18"/>
  <c r="C102" i="18"/>
  <c r="C104" i="18"/>
  <c r="C99" i="18"/>
  <c r="D99" i="18"/>
  <c r="D103" i="18"/>
  <c r="C103" i="18"/>
  <c r="B31" i="15" l="1"/>
  <c r="B32" i="15" l="1"/>
  <c r="C105" i="18"/>
  <c r="D105" i="18"/>
  <c r="D106" i="18"/>
  <c r="B33" i="15" l="1"/>
  <c r="C106" i="18"/>
  <c r="D131" i="18" l="1"/>
  <c r="C131" i="18"/>
  <c r="C123" i="18"/>
  <c r="D125" i="18"/>
  <c r="D116" i="18"/>
  <c r="C116" i="18"/>
  <c r="D115" i="18"/>
  <c r="C115" i="18"/>
  <c r="D114" i="18"/>
  <c r="C114" i="18"/>
  <c r="D112" i="18"/>
  <c r="C112" i="18"/>
  <c r="D111" i="18"/>
  <c r="C111" i="18"/>
  <c r="D110" i="18"/>
  <c r="C110" i="18"/>
  <c r="D107" i="18"/>
  <c r="C107" i="18"/>
  <c r="C109" i="18"/>
  <c r="D129" i="18"/>
  <c r="D123" i="18"/>
  <c r="D124" i="18"/>
  <c r="C124" i="18"/>
  <c r="D121" i="18"/>
  <c r="C120" i="18"/>
  <c r="C128" i="18"/>
  <c r="D122" i="18"/>
  <c r="C121" i="18"/>
  <c r="D109" i="18"/>
  <c r="D126" i="18"/>
  <c r="C126" i="18"/>
  <c r="C129" i="18"/>
  <c r="C125" i="18"/>
  <c r="D120" i="18"/>
  <c r="D128" i="18"/>
  <c r="C122" i="18"/>
  <c r="D14" i="18" l="1"/>
  <c r="D16" i="18" s="1"/>
  <c r="C16" i="18" s="1"/>
  <c r="C14" i="18" s="1"/>
  <c r="B83" i="18"/>
  <c r="D12" i="18" l="1"/>
  <c r="C12" i="18" l="1"/>
  <c r="C9" i="18" s="1"/>
</calcChain>
</file>

<file path=xl/sharedStrings.xml><?xml version="1.0" encoding="utf-8"?>
<sst xmlns="http://schemas.openxmlformats.org/spreadsheetml/2006/main" count="682" uniqueCount="457">
  <si>
    <t>Colorado Department of Health Care Policy and Finance</t>
  </si>
  <si>
    <t>Practice Assessment Tool</t>
  </si>
  <si>
    <t>Instructions for Providers</t>
  </si>
  <si>
    <t>SFY2025</t>
  </si>
  <si>
    <t xml:space="preserve">Introduction </t>
  </si>
  <si>
    <t>The Provider Competency Assessment Tool (this Excel file) serves as the mechanism for practices to attest to meeting select criteria that are aligned to core primary care competencies. Based on providers' responses, practices obtain a score, dictating which tier they fall under (Tier 1, 2, or 3). Tier 1 practices are beginning their transformation journey, while Tier 3 practices reflect the competencies of a more advanced practice. This practice competency tier, as well as the complexity of members served, will impact compensation received by each practice.</t>
  </si>
  <si>
    <r>
      <rPr>
        <b/>
        <sz val="11"/>
        <color rgb="FF000000"/>
        <rFont val="Trebuchet MS"/>
        <family val="2"/>
      </rPr>
      <t>Tab 10: Integrated Behavioral Health Designation</t>
    </r>
    <r>
      <rPr>
        <sz val="11"/>
        <color rgb="FF000000"/>
        <rFont val="Trebuchet MS"/>
        <family val="2"/>
      </rPr>
      <t xml:space="preserve">: It is important to note that criteria on Tab 10, Integrated Behavioral Health, does not attribute to the tiered scoring total. This is a separate, </t>
    </r>
    <r>
      <rPr>
        <b/>
        <sz val="11"/>
        <color rgb="FF000000"/>
        <rFont val="Trebuchet MS"/>
        <family val="2"/>
      </rPr>
      <t>additional designation</t>
    </r>
    <r>
      <rPr>
        <sz val="11"/>
        <color rgb="FF000000"/>
        <rFont val="Trebuchet MS"/>
        <family val="2"/>
      </rPr>
      <t xml:space="preserve"> to the assessment to determine if a practice has Highly Integrated Care. Practices that meet all three criteria on the Integrated Behavioral Health tab will receive a separate, additional Integrated Care PMPM payment. </t>
    </r>
  </si>
  <si>
    <t>Timeline (Optional for RAE purposes only)</t>
  </si>
  <si>
    <t>- Annual attestation due: [insert date]</t>
  </si>
  <si>
    <t>- Notification of selection in audit: [insert date]</t>
  </si>
  <si>
    <t>- Audit documentation due: [insert date]</t>
  </si>
  <si>
    <t>- Notification of audit results: [insert date]</t>
  </si>
  <si>
    <t>Directions</t>
  </si>
  <si>
    <t>1) Read the Instructions tab (this tab) in detail.</t>
  </si>
  <si>
    <r>
      <t xml:space="preserve">2) Navigate to the Questionnaire &amp; Attestation tab. Fill out Section 1 (Practice Questionnaire) in full. 
</t>
    </r>
    <r>
      <rPr>
        <b/>
        <u/>
        <sz val="11"/>
        <color rgb="FF000000"/>
        <rFont val="Trebuchet MS"/>
        <family val="2"/>
      </rPr>
      <t>NOTE</t>
    </r>
    <r>
      <rPr>
        <sz val="11"/>
        <color rgb="FF000000"/>
        <rFont val="Trebuchet MS"/>
        <family val="2"/>
      </rPr>
      <t xml:space="preserve">: If your practice is National Committee for Quality Assurance (NCQA) and Patient Centered Medical Home (PCMH) recognized or Association for Ambulatory Health Care (AAAHC) accredited and all "Must Pass" criteria has been met, then the practice will be considered Tier 3.  For practices that are NCQA PCMH recognized or AAAHC accredited, but do not meet all "Must Pass" criteria, then the practice will be considered Tier 2. </t>
    </r>
    <r>
      <rPr>
        <u/>
        <sz val="11"/>
        <color rgb="FF000000"/>
        <rFont val="Trebuchet MS"/>
        <family val="2"/>
      </rPr>
      <t xml:space="preserve">This means if your practice is NCQA PCMH recognized or AAAHC accredited, you will only need to fill out the  8 "Must Pass" criteras located throughout tabs 1-9. </t>
    </r>
  </si>
  <si>
    <t>3) Navigate to each Care Delivery Domain tab (tabs labeled 1 to 10) and read through the information. Fill out the Response column (column F) by selecting Yes or No from the drop-down for each criteria.  Please do not fill out any other columns in the Care Delivery Domain tabs, as the points received will automatically calculate based on the Yes/No response in column F.</t>
  </si>
  <si>
    <t>*To protect the formulas, all content is locked in the sheet, other than the cells highlighted in yellow as indictated here.</t>
  </si>
  <si>
    <r>
      <t xml:space="preserve">4) Navigate to the Scoring Summary tab. Please do </t>
    </r>
    <r>
      <rPr>
        <b/>
        <sz val="11"/>
        <color theme="1"/>
        <rFont val="Trebuchet MS"/>
        <family val="2"/>
      </rPr>
      <t>not</t>
    </r>
    <r>
      <rPr>
        <sz val="11"/>
        <color theme="1"/>
        <rFont val="Trebuchet MS"/>
        <family val="2"/>
      </rPr>
      <t xml:space="preserve"> fill out anything in this tab, as the total points will auto-populate based on the information from the Information &amp; Attestation tab and the Care Delivery Domain tabs. Make note of the total points your practice received, the tier in which your practice falls (Tier 1, 2, or 3), and if your practice received the Distinction for Integrated Behavioral Health.</t>
    </r>
  </si>
  <si>
    <r>
      <rPr>
        <sz val="11"/>
        <color rgb="FF000000"/>
        <rFont val="Trebuchet MS"/>
        <family val="2"/>
      </rPr>
      <t xml:space="preserve">5) Navigate </t>
    </r>
    <r>
      <rPr>
        <b/>
        <sz val="11"/>
        <color rgb="FF000000"/>
        <rFont val="Trebuchet MS"/>
        <family val="2"/>
      </rPr>
      <t>back</t>
    </r>
    <r>
      <rPr>
        <sz val="11"/>
        <color rgb="FF000000"/>
        <rFont val="Trebuchet MS"/>
        <family val="2"/>
      </rPr>
      <t xml:space="preserve"> to the Questionnaire &amp; Attestation tab. Fill out Section 2 (Practice Attestation) in full.</t>
    </r>
  </si>
  <si>
    <t xml:space="preserve">Definitions </t>
  </si>
  <si>
    <r>
      <rPr>
        <u/>
        <sz val="11"/>
        <color rgb="FF000000"/>
        <rFont val="Trebuchet MS"/>
        <family val="2"/>
      </rPr>
      <t>Care Delivery Domain:</t>
    </r>
    <r>
      <rPr>
        <sz val="11"/>
        <color rgb="FF000000"/>
        <rFont val="Trebuchet MS"/>
        <family val="2"/>
      </rPr>
      <t xml:space="preserve"> The foundation of the patient-centered primary care medical practices. There are ten (10) Care Delivery Domains (tabs labeled 1 to 10) based on Colorado Department of Insurance Regulation 4-2-96.</t>
    </r>
  </si>
  <si>
    <r>
      <rPr>
        <u/>
        <sz val="11"/>
        <color rgb="FF000000"/>
        <rFont val="Trebuchet MS"/>
        <family val="2"/>
      </rPr>
      <t xml:space="preserve">Attributes: </t>
    </r>
    <r>
      <rPr>
        <sz val="11"/>
        <color rgb="FF000000"/>
        <rFont val="Trebuchet MS"/>
        <family val="2"/>
      </rPr>
      <t>Organize the criteria in each Care Delivery Domain. These are the light grey rows in each Care Delivery Domain tab.</t>
    </r>
  </si>
  <si>
    <r>
      <rPr>
        <u/>
        <sz val="11"/>
        <color rgb="FF000000"/>
        <rFont val="Trebuchet MS"/>
        <family val="2"/>
      </rPr>
      <t>Criteria</t>
    </r>
    <r>
      <rPr>
        <sz val="11"/>
        <color rgb="FF000000"/>
        <rFont val="Trebuchet MS"/>
        <family val="2"/>
      </rPr>
      <t>: The individual structures, functions and activities that indicate primary care medical providers are providing high quality, person-centered, whole-person care. Criteria is what scoring is based on in each Care Delivery Domain tab.</t>
    </r>
  </si>
  <si>
    <r>
      <rPr>
        <u/>
        <sz val="11"/>
        <color rgb="FF000000"/>
        <rFont val="Trebuchet MS"/>
        <family val="2"/>
      </rPr>
      <t>Shared Criteria:</t>
    </r>
    <r>
      <rPr>
        <sz val="11"/>
        <color rgb="FF000000"/>
        <rFont val="Trebuchet MS"/>
        <family val="2"/>
      </rPr>
      <t xml:space="preserve"> Criteria that can be applied and shared across multiple practices within the same organization.</t>
    </r>
  </si>
  <si>
    <r>
      <rPr>
        <u/>
        <sz val="11"/>
        <color rgb="FF000000"/>
        <rFont val="Trebuchet MS"/>
        <family val="2"/>
      </rPr>
      <t>Site-Specific Criteria:</t>
    </r>
    <r>
      <rPr>
        <sz val="11"/>
        <color rgb="FF000000"/>
        <rFont val="Trebuchet MS"/>
        <family val="2"/>
      </rPr>
      <t xml:space="preserve"> Criteria that must be completed at each practice site. Unless otherwise noted, evidence must be produced and demonstrate that each practice has met the criteria. </t>
    </r>
  </si>
  <si>
    <r>
      <rPr>
        <u/>
        <sz val="11"/>
        <color rgb="FF000000"/>
        <rFont val="Trebuchet MS"/>
        <family val="2"/>
      </rPr>
      <t xml:space="preserve">Evidence: </t>
    </r>
    <r>
      <rPr>
        <sz val="11"/>
        <color rgb="FF000000"/>
        <rFont val="Trebuchet MS"/>
        <family val="2"/>
      </rPr>
      <t>Describes the proof required to demonstrate performance against each criterion. Practices selected for an audit must share this evidence for each criterion marked with a "Yes" response.</t>
    </r>
  </si>
  <si>
    <r>
      <rPr>
        <u/>
        <sz val="11"/>
        <color rgb="FF000000"/>
        <rFont val="Trebuchet MS"/>
        <family val="2"/>
      </rPr>
      <t>Response:</t>
    </r>
    <r>
      <rPr>
        <sz val="11"/>
        <color rgb="FF000000"/>
        <rFont val="Trebuchet MS"/>
        <family val="2"/>
      </rPr>
      <t xml:space="preserve"> The selection and confirmation by a practice whether they meet (Yes) or do not meet (No) a select criteria.</t>
    </r>
  </si>
  <si>
    <r>
      <rPr>
        <u/>
        <sz val="11"/>
        <color rgb="FF000000"/>
        <rFont val="Trebuchet MS"/>
        <family val="2"/>
      </rPr>
      <t>Must Pass Criteria:</t>
    </r>
    <r>
      <rPr>
        <sz val="11"/>
        <color rgb="FF000000"/>
        <rFont val="Trebuchet MS"/>
        <family val="2"/>
      </rPr>
      <t xml:space="preserve"> Criteria that must be met in order to qualify for Tier 2, Tier 3, and/or Integrated Behavioral Health Practice. Must pass criteria are not worth any points. If all "must pass" criteria are not passed, then a practice will fall in Tier 1, regardless of the points received.
</t>
    </r>
  </si>
  <si>
    <r>
      <rPr>
        <u/>
        <sz val="11"/>
        <color rgb="FF000000"/>
        <rFont val="Trebuchet MS"/>
        <family val="2"/>
      </rPr>
      <t>Points Received</t>
    </r>
    <r>
      <rPr>
        <sz val="11"/>
        <color rgb="FF000000"/>
        <rFont val="Trebuchet MS"/>
        <family val="2"/>
      </rPr>
      <t>: The number of points (i.e., score) a practice obtains based on their response (i.e., meeting or not meeting criteria).</t>
    </r>
  </si>
  <si>
    <r>
      <rPr>
        <u/>
        <sz val="11"/>
        <color rgb="FF000000"/>
        <rFont val="Trebuchet MS"/>
        <family val="2"/>
      </rPr>
      <t>Points Available:</t>
    </r>
    <r>
      <rPr>
        <sz val="11"/>
        <color rgb="FF000000"/>
        <rFont val="Trebuchet MS"/>
        <family val="2"/>
      </rPr>
      <t xml:space="preserve"> The number of points assigned to a criteria based on level of clinical capability complexity (ranging from 1 point for the least complex criteria to 3 points for the most complex criteria). </t>
    </r>
  </si>
  <si>
    <t>Audit Process</t>
  </si>
  <si>
    <t>Practices will be selected for an audit at random or based on select criteria. Each Regional Accountable Entity (RAE) will conduct audits at their discretion. If your practice is selected for an audit, you will receive notification via your ACC Phase III RAE.</t>
  </si>
  <si>
    <t xml:space="preserve">For the audit, your practice will be required to submit evidence for the criteria you have attested to. Please see the Evidence of Implementation column (column D) in the Domain tabs for details on evidence required per criteria. </t>
  </si>
  <si>
    <t>Failure to comply in the audit process may result in modification to tiering status and impact eligibility to participate in value based contracts.</t>
  </si>
  <si>
    <t xml:space="preserve">Submission </t>
  </si>
  <si>
    <t>Once complete, save the attestation for your records and submit via email to your ACC Phase III Regional Accountable Entity (RAE).</t>
  </si>
  <si>
    <r>
      <t xml:space="preserve">If your practice is NCQA PCMH recognized, AAAHC accredited, or Integrated Behavioral Health Distinction certified, you </t>
    </r>
    <r>
      <rPr>
        <b/>
        <sz val="11"/>
        <rFont val="Trebuchet MS"/>
        <family val="2"/>
      </rPr>
      <t>must</t>
    </r>
    <r>
      <rPr>
        <sz val="11"/>
        <rFont val="Trebuchet MS"/>
        <family val="2"/>
      </rPr>
      <t xml:space="preserve"> submit evidence of certification with the attestation.</t>
    </r>
  </si>
  <si>
    <r>
      <t xml:space="preserve">Each practice site </t>
    </r>
    <r>
      <rPr>
        <b/>
        <sz val="11"/>
        <color rgb="FF000000"/>
        <rFont val="Trebuchet MS"/>
        <family val="2"/>
      </rPr>
      <t>must</t>
    </r>
    <r>
      <rPr>
        <sz val="11"/>
        <color rgb="FF000000"/>
        <rFont val="Trebuchet MS"/>
        <family val="2"/>
      </rPr>
      <t xml:space="preserve"> submit a separate assessment. Each practice is responsible for submitting a Practice Assessment</t>
    </r>
    <r>
      <rPr>
        <b/>
        <sz val="11"/>
        <color rgb="FF000000"/>
        <rFont val="Trebuchet MS"/>
        <family val="2"/>
      </rPr>
      <t xml:space="preserve"> annually</t>
    </r>
    <r>
      <rPr>
        <sz val="11"/>
        <color rgb="FF000000"/>
        <rFont val="Trebuchet MS"/>
        <family val="2"/>
      </rPr>
      <t>.</t>
    </r>
  </si>
  <si>
    <t>Failure to complete and submit the attestation may result in modification to tiering status and impact eligibility to participate in value based contracts.</t>
  </si>
  <si>
    <r>
      <rPr>
        <b/>
        <sz val="11"/>
        <color rgb="FF000000"/>
        <rFont val="Trebuchet MS"/>
        <family val="2"/>
      </rPr>
      <t>Submission of updated assessment due to significant changes:</t>
    </r>
    <r>
      <rPr>
        <sz val="11"/>
        <color rgb="FF000000"/>
        <rFont val="Trebuchet MS"/>
        <family val="2"/>
      </rPr>
      <t xml:space="preserve"> Practice must submit a new, updated assessment if there are significant changes to the practice that impact it's operations or quality of care. Some examples of significant changes include, but are not limited to: Hiring a designated Care Coordinator, Behavorial Health Provider, or other key clinical staff, practice acquisition by a health system or larger organization, implementation of a new electronic health record (EHR) system, or receiving PCMH recognition. If any of these or other major changes occur, the practice will submit a new assessment within 30 calendar days of the significant change to reflect the current structure and capabilities of the practice. </t>
    </r>
  </si>
  <si>
    <r>
      <rPr>
        <b/>
        <sz val="11"/>
        <color rgb="FF000000"/>
        <rFont val="Trebuchet MS"/>
        <family val="2"/>
      </rPr>
      <t>Approval process for updated assessment:</t>
    </r>
    <r>
      <rPr>
        <sz val="11"/>
        <color rgb="FF000000"/>
        <rFont val="Trebuchet MS"/>
        <family val="2"/>
      </rPr>
      <t xml:space="preserve"> Once an updated assessment has been submitted, it will be reviewed by the RAE for approval. The RAE will assess whether the new changes have been incorporated. The RAEs decision on the updated assessment will be final.</t>
    </r>
  </si>
  <si>
    <t>Questions</t>
  </si>
  <si>
    <t xml:space="preserve">Please reach out to your ACC Phase III RAE if you have questions or need additional assistance. </t>
  </si>
  <si>
    <r>
      <rPr>
        <b/>
        <sz val="11"/>
        <color rgb="FF000000"/>
        <rFont val="Trebuchet MS"/>
        <family val="2"/>
      </rPr>
      <t>Appeal Process</t>
    </r>
    <r>
      <rPr>
        <sz val="11"/>
        <color rgb="FF000000"/>
        <rFont val="Trebuchet MS"/>
        <family val="2"/>
      </rPr>
      <t>: If you believe there has been an error or oversight in the assessment process, or if you disagree with the assessment results, you may submit an appeal to the RAE.</t>
    </r>
  </si>
  <si>
    <r>
      <rPr>
        <b/>
        <sz val="11"/>
        <color rgb="FF000000"/>
        <rFont val="Trebuchet MS"/>
        <family val="2"/>
      </rPr>
      <t>Final Decision Making Authority:</t>
    </r>
    <r>
      <rPr>
        <sz val="11"/>
        <color rgb="FF000000"/>
        <rFont val="Trebuchet MS"/>
        <family val="2"/>
      </rPr>
      <t xml:space="preserve"> Please be aware that in the event of an unresolved dispute or further disagreement following the review of your appeal, the final decision will be made by the RAE. The RAEs decision will be final, and no further appeals will be considered after this determination. </t>
    </r>
  </si>
  <si>
    <t>Practice Questionnaire and Attestation</t>
  </si>
  <si>
    <t>Section I: Practice Questionnaire</t>
  </si>
  <si>
    <t>PCMP ID:</t>
  </si>
  <si>
    <t>Practice Name:</t>
  </si>
  <si>
    <t xml:space="preserve">Practice Street Address: </t>
  </si>
  <si>
    <t>Practice City:</t>
  </si>
  <si>
    <t>Practice Zip Code:</t>
  </si>
  <si>
    <t>Practice County:</t>
  </si>
  <si>
    <t>Practice Tax ID:</t>
  </si>
  <si>
    <t>Name of Authorized Practice Representative:</t>
  </si>
  <si>
    <t>Practice Representative Phone Number:</t>
  </si>
  <si>
    <t>Practice Representative Email:</t>
  </si>
  <si>
    <t>The practice is recognized by National Committee of Quality Assurance (NCQA) or Accreditation Association for Ambulatory Health Care (AAAHC) as a Patient Center Medical Home (PCMH):</t>
  </si>
  <si>
    <t xml:space="preserve">If yes, which accrediting body (NCQA or AAAHC) issued the PCMH Certification? </t>
  </si>
  <si>
    <t>The practice is NCQA Behavioral Health Integration Distinction Certified:</t>
  </si>
  <si>
    <t>Section II: Practice Attestation</t>
  </si>
  <si>
    <t xml:space="preserve">On behalf of my practice, I have reviewed the submitted the information and certify that it is true, accurate, and complete. Our practice has an internal validation review process which has been completed. 
</t>
  </si>
  <si>
    <t>I affirm that my practice is aware and understands that my Regional Accountable Entity (RAE) reserves the right to audit this information. Should an audit take place, my practice will be required to submit documentation for all attested criteria and necessary evidence of implementation. Failure to comply with the audit process may result in modifications to tiering status and impact eligibility for participation in HCPF's value-based contracts.</t>
  </si>
  <si>
    <t>Printed legal name of authorized Practice representative</t>
  </si>
  <si>
    <t>Date</t>
  </si>
  <si>
    <t>Practice representative's signature</t>
  </si>
  <si>
    <t>Physical Health Scoring Summary</t>
  </si>
  <si>
    <t>Practice Designated Tier Based on Criteria Met:</t>
  </si>
  <si>
    <t>Physical Health Care Delivery Domain</t>
  </si>
  <si>
    <t>Number of Criteria Passed</t>
  </si>
  <si>
    <t>Number of Criteria</t>
  </si>
  <si>
    <t>TOTAL NUMBER OF MUST PASS CRITERIA:</t>
  </si>
  <si>
    <t>Points Received</t>
  </si>
  <si>
    <t>Points Available</t>
  </si>
  <si>
    <t>TOTAL POINTS:</t>
  </si>
  <si>
    <t xml:space="preserve"> </t>
  </si>
  <si>
    <t>NCQA PCMH Certified</t>
  </si>
  <si>
    <t>1.1 Practice Leadership for Quality Improvement Initiatives</t>
  </si>
  <si>
    <t>1.1.1 Deploys a quality improvement champion</t>
  </si>
  <si>
    <t>2.1 Quality Measure Tracking and Assessment</t>
  </si>
  <si>
    <t>2.1.1 Tracks performance on quality metrics</t>
  </si>
  <si>
    <t>2.2 Quality Improvement Implementation</t>
  </si>
  <si>
    <t>2.2.1 Improves quality using data</t>
  </si>
  <si>
    <t>2.2.2 Has a quality improvement team</t>
  </si>
  <si>
    <t>2.3 Data Collection</t>
  </si>
  <si>
    <t>2.3.1 Connects to EHR</t>
  </si>
  <si>
    <t>2.3.2 Connects to HIE</t>
  </si>
  <si>
    <t>3.1 Personal Clinician Assignment</t>
  </si>
  <si>
    <t>3.1.1 Process to assign patients to clinician</t>
  </si>
  <si>
    <t>3.1.2 Assignment of 75% patients to clinician</t>
  </si>
  <si>
    <t>4.1 Roles and Responsibilities of Team</t>
  </si>
  <si>
    <t>4.1.1 Defines team roles</t>
  </si>
  <si>
    <t>4.2 Communication Within Team</t>
  </si>
  <si>
    <t>4.2.1 Holds care team meetings &amp; implements team-based communication</t>
  </si>
  <si>
    <t>4.3 Staff Training</t>
  </si>
  <si>
    <t>4.3.1 Conducts trainings on HCPF Tools</t>
  </si>
  <si>
    <t>4.3.2 Cultural and disability competence training</t>
  </si>
  <si>
    <t>4.4 Staff Satisfaction</t>
  </si>
  <si>
    <t>4.4.1 Assess staff satisfaction</t>
  </si>
  <si>
    <t>5.1 Patient/Family Education and Self-Management Support</t>
  </si>
  <si>
    <t>5.1.1 Offers patient and family educational resources</t>
  </si>
  <si>
    <t>5.1.2 Provides chronic condition self-management support</t>
  </si>
  <si>
    <t>5.2 Patient/Family Feedback Collection, Assessment, and Implementation</t>
  </si>
  <si>
    <t>5.2.1 Uses patient/family feedback for improvements.</t>
  </si>
  <si>
    <t>5.3 Health Literacy and Language Needs</t>
  </si>
  <si>
    <t>5.3.1 Adapts materials for language and literacy appropriateness</t>
  </si>
  <si>
    <t xml:space="preserve">5.3.2  Provides translation/ interpreter services </t>
  </si>
  <si>
    <t>5.4 Shared Decision Making</t>
  </si>
  <si>
    <t>5.4.1 Engages in shared decision making</t>
  </si>
  <si>
    <t>6.1 Identifying Patients who Need Care Management</t>
  </si>
  <si>
    <t>6.1.1 Identifies and closes care gaps</t>
  </si>
  <si>
    <t>6.1.2 Tracks and addresses ED and hospital trends</t>
  </si>
  <si>
    <t>6.1.3 Implements risk stratification and targeted interventions</t>
  </si>
  <si>
    <t>6.2 Care Gaps Identification</t>
  </si>
  <si>
    <t>6.2.1 Has patient notification/reminder system</t>
  </si>
  <si>
    <t>7.1 Primary care</t>
  </si>
  <si>
    <t>7.1.1 Enhances patient-clinician continuity</t>
  </si>
  <si>
    <t>8.1 Appointment Availability</t>
  </si>
  <si>
    <t>8.1.1 Monitors patient access</t>
  </si>
  <si>
    <t>8.1.3 Offers same day appointments</t>
  </si>
  <si>
    <t>8.2 Method for Making Appointments</t>
  </si>
  <si>
    <t>8.2.1 Enables online appointment scheduling</t>
  </si>
  <si>
    <t>8.3 Types of Access</t>
  </si>
  <si>
    <t>8.3.1 Provides alternatives visits</t>
  </si>
  <si>
    <t>8.3.2 ADA accessibility</t>
  </si>
  <si>
    <t>8.4 New Patient Acceptance</t>
  </si>
  <si>
    <t>8.5 Collaborative Care Management Access</t>
  </si>
  <si>
    <t>8.5.1 Has a relationship with an integrated behavioral health provider</t>
  </si>
  <si>
    <t>8.5.2 Employ or partner with a care manager for behavioral health needs</t>
  </si>
  <si>
    <t>8.5.3 Maintain a care registry for patients with behavioral health needs</t>
  </si>
  <si>
    <t>9.1 Hospital Setting Transitions</t>
  </si>
  <si>
    <t>9.1.1 Receives ADT data</t>
  </si>
  <si>
    <t>9.1.2 Shares information between facilities</t>
  </si>
  <si>
    <t>9.1.3 Follows up with patients post discharge</t>
  </si>
  <si>
    <t>9.2 Connecting to Community Resources</t>
  </si>
  <si>
    <t>9.2.1 Screens for HRSN</t>
  </si>
  <si>
    <t>9.2.2 Utilizes a tool to connect to community resources</t>
  </si>
  <si>
    <t>9.2.3 Provides referrals to community resources</t>
  </si>
  <si>
    <t>9.2.4 Closes the loop on community resource referrals</t>
  </si>
  <si>
    <t>9.3 Crisis and Care Referral</t>
  </si>
  <si>
    <t>9.3.1 Provides a list of crisis resources</t>
  </si>
  <si>
    <t>9.3.2 Provides crisis referrals</t>
  </si>
  <si>
    <t>9.3.3 Closes the loop on crisis referrals</t>
  </si>
  <si>
    <t>9.3.4 Triages patients to appropriate care levels</t>
  </si>
  <si>
    <t>9.4 Chronic Care Services</t>
  </si>
  <si>
    <t>9.4.1 Provides care management for high-risk/chronic patients</t>
  </si>
  <si>
    <t>9.4.2 Uses evidence-based clinical guidelines</t>
  </si>
  <si>
    <t>9.4.3 Has co-management arrangements with specialists</t>
  </si>
  <si>
    <t>9.4.4 Provides a preferred specialist list</t>
  </si>
  <si>
    <t>9.4.5 Provides referrals to specialists</t>
  </si>
  <si>
    <t>9.4.6 Closes the loop on specialist referrals</t>
  </si>
  <si>
    <t>9.4.7 Provides second opinion referrals</t>
  </si>
  <si>
    <t>9.4.8 Evaluates specialist appropriateness</t>
  </si>
  <si>
    <t>9.4.9 Has e-consults with specialists</t>
  </si>
  <si>
    <t>9.5 Oral Health Services</t>
  </si>
  <si>
    <t>9.5.1 Provides oral health services</t>
  </si>
  <si>
    <t>9.5.2 Provides a list of oral health resources</t>
  </si>
  <si>
    <t>9.5.3 Provides oral health referrals</t>
  </si>
  <si>
    <t>9.5.4 Closes the loop on oral health referrals</t>
  </si>
  <si>
    <t>9.6  Behavioral Health Screening and Referral Management</t>
  </si>
  <si>
    <t>9.6.1 Provides a list of behavioral health resources</t>
  </si>
  <si>
    <t>9.6.2 Provides behavioral health referrals</t>
  </si>
  <si>
    <t>9.6.3 Closes the loop on behavioral health referrals</t>
  </si>
  <si>
    <t>9.6.4 Employs behavioral health care manager</t>
  </si>
  <si>
    <t>9.6.5 Screens for mental health and SUD conditions</t>
  </si>
  <si>
    <t>9.7 Medication Services</t>
  </si>
  <si>
    <t>9.7.1 Employs an electronic prescribing system</t>
  </si>
  <si>
    <t>9.7.2 Updates patient medication lists</t>
  </si>
  <si>
    <t>9.7.3 Educates on new prescriptions</t>
  </si>
  <si>
    <t>9.7.4 Evaluates and addresses medication adherence</t>
  </si>
  <si>
    <t>9.7.5 Employs an integrated pharmacist model</t>
  </si>
  <si>
    <t>9.7.6 Records opioid agreement for patients on Schedule II</t>
  </si>
  <si>
    <t>9.7.7 Reviews Controlled Substance Database</t>
  </si>
  <si>
    <t>9.8  Lab Testing, Result Tracking, and Follow-Up</t>
  </si>
  <si>
    <t>9.8.1 Offers testing services</t>
  </si>
  <si>
    <t>9.8.2 Manages test results</t>
  </si>
  <si>
    <t>9.9 Individual Care Plans</t>
  </si>
  <si>
    <t>9.9.1 Provides person-centered care plans</t>
  </si>
  <si>
    <t>Integrated Behavioral Health Scoring Summary</t>
  </si>
  <si>
    <t>Behavioral Health Care Delivery Domain</t>
  </si>
  <si>
    <t>TOTAL NUMBER OF CRITERIA:</t>
  </si>
  <si>
    <t>10.1.1 Access to integrated behavioral health provider</t>
  </si>
  <si>
    <t>10.1.2 Integrated behavioral health interdisciplinary team</t>
  </si>
  <si>
    <t>10.1.3 Integrated physical and behavioral health record/protocol</t>
  </si>
  <si>
    <t>Total # of Must Pass Criteria Met</t>
  </si>
  <si>
    <t>Total # of Must Pass Criteria</t>
  </si>
  <si>
    <t>Leadership</t>
  </si>
  <si>
    <t>Total Points Received</t>
  </si>
  <si>
    <t>Total Points Available</t>
  </si>
  <si>
    <r>
      <rPr>
        <b/>
        <u/>
        <sz val="11"/>
        <color rgb="FF000000"/>
        <rFont val="Trebuchet MS"/>
        <family val="2"/>
      </rPr>
      <t xml:space="preserve">Instructions: </t>
    </r>
    <r>
      <rPr>
        <u/>
        <sz val="11"/>
        <color rgb="FF000000"/>
        <rFont val="Trebuchet MS"/>
        <family val="2"/>
      </rPr>
      <t xml:space="preserve"> Select Yes/No from the drop-down in Column F.</t>
    </r>
  </si>
  <si>
    <t>1. Leadership: Drives practice-wide quality improvement and change management with engaged practice leaders.</t>
  </si>
  <si>
    <t>ID</t>
  </si>
  <si>
    <t>Criteria</t>
  </si>
  <si>
    <t>Evidence</t>
  </si>
  <si>
    <t>Shared or Site-Specific</t>
  </si>
  <si>
    <t>Response (Yes/No)</t>
  </si>
  <si>
    <t>1.1 Practice Leadership for Quality Improvement Initiatives: Develops and implements a practice-wide quality improvement plan/strategy.</t>
  </si>
  <si>
    <t>1.1.1</t>
  </si>
  <si>
    <r>
      <t>Does the practice have an administrative and provider champion</t>
    </r>
    <r>
      <rPr>
        <vertAlign val="superscript"/>
        <sz val="11"/>
        <color rgb="FF000000"/>
        <rFont val="Trebuchet MS"/>
        <family val="2"/>
      </rPr>
      <t>(1)</t>
    </r>
    <r>
      <rPr>
        <sz val="11"/>
        <color rgb="FF000000"/>
        <rFont val="Trebuchet MS"/>
        <family val="2"/>
      </rPr>
      <t xml:space="preserve"> that engages in quality improvement initiatives?</t>
    </r>
  </si>
  <si>
    <t>- Identified champion and example demonstrating implementation</t>
  </si>
  <si>
    <t>Site-Specific</t>
  </si>
  <si>
    <t>Must Pass</t>
  </si>
  <si>
    <t xml:space="preserve">Note (1): To be considered a provider champion, a the provider must have a taxonomy code included in the APM 2 taxonomy code list found here: </t>
  </si>
  <si>
    <t>APM 2 Taxonomy Code List</t>
  </si>
  <si>
    <t>Data Driven Quality Improvement</t>
  </si>
  <si>
    <t>2. Data Driven Quality Improvement: Utilizes data and methodologies to drive measurable quality improvement.</t>
  </si>
  <si>
    <t xml:space="preserve">2.1 Quality Measure Tracking and Assessment: Tracks and assesses performance on quality metrics. </t>
  </si>
  <si>
    <t>2.1.1</t>
  </si>
  <si>
    <t>- Report and demonstration</t>
  </si>
  <si>
    <t>2.2 Quality Improvement Implementation: Uses a quality improvement approach and/or demonstrates improvement in quality metrics.</t>
  </si>
  <si>
    <t>2.2.1</t>
  </si>
  <si>
    <t xml:space="preserve">Does the practice use data to improve on quality metrics? </t>
  </si>
  <si>
    <t>-Dashboard, report, or performance improvement model</t>
  </si>
  <si>
    <t>2.2.2</t>
  </si>
  <si>
    <r>
      <t>Does the practice have a quality improvement</t>
    </r>
    <r>
      <rPr>
        <vertAlign val="superscript"/>
        <sz val="11"/>
        <color rgb="FF000000"/>
        <rFont val="Trebuchet MS"/>
        <family val="2"/>
      </rPr>
      <t>(1)</t>
    </r>
    <r>
      <rPr>
        <sz val="11"/>
        <color rgb="FF000000"/>
        <rFont val="Trebuchet MS"/>
        <family val="2"/>
      </rPr>
      <t xml:space="preserve"> team?</t>
    </r>
  </si>
  <si>
    <t>- Documented policy, procedure, workflow, or example demonstrating implementation, meeting  minutes</t>
  </si>
  <si>
    <t>Site Specific</t>
  </si>
  <si>
    <t>2.3 Data Collection: Gathers and updates key patient information, including patient demographics.</t>
  </si>
  <si>
    <t>2.3.1</t>
  </si>
  <si>
    <r>
      <rPr>
        <sz val="11"/>
        <color rgb="FF000000"/>
        <rFont val="Trebuchet MS"/>
        <family val="2"/>
      </rPr>
      <t>Does the practice maintain a direct EHR data connection with a repository?</t>
    </r>
    <r>
      <rPr>
        <vertAlign val="superscript"/>
        <sz val="11"/>
        <color rgb="FF000000"/>
        <rFont val="Trebuchet MS"/>
        <family val="2"/>
      </rPr>
      <t xml:space="preserve">(2) </t>
    </r>
  </si>
  <si>
    <t>Example demonstrating implementation</t>
  </si>
  <si>
    <t>Shared</t>
  </si>
  <si>
    <t>2.3.2</t>
  </si>
  <si>
    <t>Does the practice maintain a connection with or access to an electronic health information exchange?</t>
  </si>
  <si>
    <t>Example demonstrating implementation. HIE report</t>
  </si>
  <si>
    <t xml:space="preserve">Note (1): A QI team is a group of individuals within a practice, often consisting of physicians, APPs, medical assistants, practice managers, and sometimes external advisors such as RAE practice transformation coaches, who is responsible for identifying, planning, implementing, and monitoring initiatives aimed at improving care processes, patient outcomes, and overall practice efficiency. QI team key responsibilities include: Reviewing clinical and operational data to identify areas of improvement, developing and implementing strategies or interventions to improve quality, monitoring the effectiveness of these strategies using measurable data, and engaging the  practice team in improvement efforts to ensure buy-in and sustainability </t>
  </si>
  <si>
    <r>
      <rPr>
        <sz val="11"/>
        <color rgb="FF000000"/>
        <rFont val="Trebuchet MS"/>
        <family val="2"/>
      </rPr>
      <t>Note (2): This connection can be integrated within the EHR or logging into the repository. The data repository can include, but is not limited to, the Colorado Immunization Information System (CIIS). RAEs will verify any additional repositories to determine if criteria has been met</t>
    </r>
    <r>
      <rPr>
        <sz val="11"/>
        <color rgb="FF444444"/>
        <rFont val="Trebuchet MS"/>
        <family val="2"/>
      </rPr>
      <t>.</t>
    </r>
  </si>
  <si>
    <t>Empanelment</t>
  </si>
  <si>
    <t>3. Empanelment: Assigns patients to primary care providers and teams.</t>
  </si>
  <si>
    <t>3.1 Personal Clinician Assignment: Assigns patients to a clinician that is accountable for patient’s care.</t>
  </si>
  <si>
    <t>3.1.1</t>
  </si>
  <si>
    <t>Does the practice have a process to assign patients to a specific clinician and/or care team, prioritizing patient/caregiver preference when applicable?</t>
  </si>
  <si>
    <t>- Documented policy, procedure, or workflow</t>
  </si>
  <si>
    <t>3.1.2</t>
  </si>
  <si>
    <r>
      <rPr>
        <sz val="11"/>
        <color rgb="FF000000"/>
        <rFont val="Trebuchet MS"/>
        <family val="2"/>
      </rPr>
      <t>Is there more than 75% of the practice panel assigned to a specific clinician and/or care team</t>
    </r>
    <r>
      <rPr>
        <vertAlign val="superscript"/>
        <sz val="11"/>
        <color rgb="FF000000"/>
        <rFont val="Trebuchet MS"/>
        <family val="2"/>
      </rPr>
      <t>(1)</t>
    </r>
    <r>
      <rPr>
        <sz val="11"/>
        <color rgb="FF000000"/>
        <rFont val="Trebuchet MS"/>
        <family val="2"/>
      </rPr>
      <t>?</t>
    </r>
  </si>
  <si>
    <t>- Report or demonstration</t>
  </si>
  <si>
    <t>Note (1): Care teams are collaborative groups of healthcare professionals and support staff who work together to provide comprehensive, patient-centered care. If the practice assigns larger care teams, these teams should be approved by the RAE.</t>
  </si>
  <si>
    <t>Team Based Care</t>
  </si>
  <si>
    <t>4. Team Based Care: Aligns staff/teams with practice and patient/caregiver needs, taking into consideration staff/team experience.</t>
  </si>
  <si>
    <t>4.1 Roles and Responsibilities of Team: Develops the roles and responsibilities of staff and team-based care and has the staff to fulfill these roles and responsibilities.</t>
  </si>
  <si>
    <t>4.1.1</t>
  </si>
  <si>
    <t>Has the practice identified specific team based roles in which staff are using skills at the top of their license(s)?</t>
  </si>
  <si>
    <t xml:space="preserve">- Documented roles and responsibilities
</t>
  </si>
  <si>
    <t xml:space="preserve">Site-specific </t>
  </si>
  <si>
    <t>4.2 Communication Within Team: Identifies and implements team-based strategies for communication among staff.</t>
  </si>
  <si>
    <t>4.2.1</t>
  </si>
  <si>
    <r>
      <t>Does the practice hold care-team meetings at least monthly and adhere to a structured team-based communication strategy</t>
    </r>
    <r>
      <rPr>
        <vertAlign val="superscript"/>
        <sz val="11"/>
        <color rgb="FF000000"/>
        <rFont val="Trebuchet MS"/>
        <family val="2"/>
      </rPr>
      <t>(1)</t>
    </r>
    <r>
      <rPr>
        <sz val="11"/>
        <color rgb="FF000000"/>
        <rFont val="Trebuchet MS"/>
        <family val="2"/>
      </rPr>
      <t>?</t>
    </r>
  </si>
  <si>
    <t>- Documented policy, procedure, workflow, or example demonstrating implementation</t>
  </si>
  <si>
    <t>4.3 Staff Training: Establishes initial and ongoing training programs.</t>
  </si>
  <si>
    <t>4.3.1</t>
  </si>
  <si>
    <t>- Demonstration of attendance, or meeting materials</t>
  </si>
  <si>
    <t>4.3.2</t>
  </si>
  <si>
    <r>
      <rPr>
        <sz val="11"/>
        <color rgb="FF000000"/>
        <rFont val="Trebuchet MS"/>
        <family val="2"/>
      </rPr>
      <t>Does the practice provide or attend RAE provided annual cultural and disability competence training for staff</t>
    </r>
    <r>
      <rPr>
        <vertAlign val="superscript"/>
        <sz val="11"/>
        <color rgb="FF000000"/>
        <rFont val="Trebuchet MS"/>
        <family val="2"/>
      </rPr>
      <t>(3)</t>
    </r>
    <r>
      <rPr>
        <sz val="11"/>
        <color rgb="FF000000"/>
        <rFont val="Trebuchet MS"/>
        <family val="2"/>
      </rPr>
      <t>?</t>
    </r>
  </si>
  <si>
    <t>- Calendar invite, and training materials</t>
  </si>
  <si>
    <t>4.4 Staff Satisfaction: Develops, implements, and/or evaluates methods to improve staff and team experience.</t>
  </si>
  <si>
    <t>4.4.1</t>
  </si>
  <si>
    <t>Does the practice assess and make efforts to improve staff or team experience?</t>
  </si>
  <si>
    <t>- Example demonstrating implementation (example employee engagement survey results and action taken)</t>
  </si>
  <si>
    <t>Shared with site specific data</t>
  </si>
  <si>
    <t>Note (1): The practice has established a thorough communication system that features regular meetings, such as huddles, to facilitate the sharing of important patient information, care requirements, and daily challenges. The practice prioritizes personalized attention and may include documented tasks in medical records, ongoing email updates, or notes on patient/caregiver schedules.</t>
  </si>
  <si>
    <t xml:space="preserve">Note (2): The practice conducts its own meetings and participates in training sessions offered by the Department or Regional Accountable Entities (RAEs). Training topics for Department tools include the VBP technology solution, eConsult, and the Prescriber Tool. RAE training covers subjects such as Colorado Medicaid eligibility and application processes, Medicaid benefits, access to care standards, EPSDT, the Contractor’s Population Management Strategic Plan, American Society of Addiction Medicine (ASAM) criteria, proper use and submission of mental health and substance use disorder treatment data reporting tools, quality improvement initiatives, principles of recovery and psychiatric rehabilitation, trauma-informed care, and non-emergency medical transportation.
</t>
  </si>
  <si>
    <t xml:space="preserve">Note (3): The practices holds or attends annual trainings to ensure the cultural competency, including disability competency, of staff, and to ensure they are providing culturally responsive services. At a minimum, Administrative and Provider Champion must receive training. The expectation is that the training information is shared with the rest of the clinic, but sharing will not be an audited component.  </t>
  </si>
  <si>
    <t>Patient and Family Engagement</t>
  </si>
  <si>
    <t>5. Patient and Family Engagement: Incorporates patient/family goals, preferences, and needs into practice activities and the care provided.</t>
  </si>
  <si>
    <t>5.1 Patient and Family Education and Self-Management Support: Provides educational resources and self-management support to patients/caregivers and families.</t>
  </si>
  <si>
    <r>
      <rPr>
        <sz val="11"/>
        <color rgb="FF000000"/>
        <rFont val="Trebuchet MS"/>
        <family val="2"/>
      </rPr>
      <t>Does the practice provide educational resources to patients/caregivers and families</t>
    </r>
    <r>
      <rPr>
        <vertAlign val="superscript"/>
        <sz val="11"/>
        <color rgb="FF000000"/>
        <rFont val="Trebuchet MS"/>
        <family val="2"/>
      </rPr>
      <t>(1)</t>
    </r>
    <r>
      <rPr>
        <sz val="11"/>
        <color rgb="FF000000"/>
        <rFont val="Trebuchet MS"/>
        <family val="2"/>
      </rPr>
      <t>?</t>
    </r>
  </si>
  <si>
    <t>- Example demonstrating implementation of educational resources</t>
  </si>
  <si>
    <t>5.1.2</t>
  </si>
  <si>
    <r>
      <rPr>
        <sz val="11"/>
        <color rgb="FF000000"/>
        <rFont val="Trebuchet MS"/>
        <family val="2"/>
      </rPr>
      <t>Does the practice provide chronic condition self-management support to patients/caregivers and families</t>
    </r>
    <r>
      <rPr>
        <vertAlign val="superscript"/>
        <sz val="11"/>
        <color rgb="FF000000"/>
        <rFont val="Trebuchet MS"/>
        <family val="2"/>
      </rPr>
      <t>(2)</t>
    </r>
    <r>
      <rPr>
        <sz val="11"/>
        <color rgb="FF000000"/>
        <rFont val="Trebuchet MS"/>
        <family val="2"/>
      </rPr>
      <t>?</t>
    </r>
  </si>
  <si>
    <t>Example demonstrating implementation of chronic condition self-management support</t>
  </si>
  <si>
    <t>5.2 Patient/Family Feedback Collection, Assessment, and Implementation: Obtains patient/family feedback, assesses the feedback, and implements strategies to inform quality improvement work based on feedback.</t>
  </si>
  <si>
    <t xml:space="preserve">Does the practice collect, review and implement strategies based on patient/caregiver and family experience feedback? </t>
  </si>
  <si>
    <t>- Patient experience Report, member advisory group</t>
  </si>
  <si>
    <t>5.3 Health Literacy and Language Needs: Provides patient-facing information and culturally supportive care for a diverse population.</t>
  </si>
  <si>
    <t>Does the practice ensure that patient/caregiver and family-facing communications are linguistically and/or literacy level appropriate?</t>
  </si>
  <si>
    <t>- Example demonstrating implementation</t>
  </si>
  <si>
    <t>Does the practice assess the language needs of patients/caregivers and provide access to translation and interpreter services (including ASL)?</t>
  </si>
  <si>
    <t>- Report or example demonstrating implementation</t>
  </si>
  <si>
    <t>5.4 Shared Decision Making: Engages in shared decision making with patients/caregivers/families for their care.</t>
  </si>
  <si>
    <r>
      <rPr>
        <sz val="11"/>
        <color rgb="FF000000"/>
        <rFont val="Trebuchet MS"/>
        <family val="2"/>
      </rPr>
      <t>Does the practice engage patients/caregivers in shared decision making about course of treatment and patient goals</t>
    </r>
    <r>
      <rPr>
        <vertAlign val="superscript"/>
        <sz val="11"/>
        <color rgb="FF000000"/>
        <rFont val="Trebuchet MS"/>
        <family val="2"/>
      </rPr>
      <t>(3)</t>
    </r>
    <r>
      <rPr>
        <sz val="11"/>
        <color rgb="FF000000"/>
        <rFont val="Trebuchet MS"/>
        <family val="2"/>
      </rPr>
      <t>?</t>
    </r>
  </si>
  <si>
    <t>Note (1): Educational resources provided to patients/caregivers and families do not need to be created by the practice. They can include externally sourced materials that are relevant and beneficial.</t>
  </si>
  <si>
    <t>Note (2):  Self-management refers to the activities and behaviors that individuals undertake to manage their own health conditions on a daily basis. This includes monitoring symptoms, managing medications, making lifestyle changes, and working closely with healthcare providers to maintain and improve their health. An example of chronic condition self-management is a diabetic patient who consistently monitors their blood sugar levels, follows a prescribed diet and exercise plan, administers insulin or other medications as directed, and attends regular check-ups with their healthcare provider.
By providing self-management support, the practice helps patients/caregivers and families develop the skills and confidence needed to effectively manage chronic conditions and improve their overall quality of life.</t>
  </si>
  <si>
    <t>Note (3): Shared decision making is not limited to patients with chronic conditions. It may also include decisions relevant to pediatrics, such as immunizations, and other important healthcare choices that need to be made with the involvement of caregivers or families.</t>
  </si>
  <si>
    <t>Population Management</t>
  </si>
  <si>
    <r>
      <rPr>
        <b/>
        <u/>
        <sz val="11"/>
        <color rgb="FF000000"/>
        <rFont val="Trebuchet MS"/>
        <family val="2"/>
      </rPr>
      <t xml:space="preserve">Instructions: </t>
    </r>
    <r>
      <rPr>
        <u/>
        <sz val="11"/>
        <color rgb="FF000000"/>
        <rFont val="Trebuchet MS"/>
        <family val="2"/>
      </rPr>
      <t xml:space="preserve"> Select Yes/No from the drop-down in Column F</t>
    </r>
    <r>
      <rPr>
        <sz val="11"/>
        <color rgb="FF000000"/>
        <rFont val="Trebuchet MS"/>
        <family val="2"/>
      </rPr>
      <t>.</t>
    </r>
  </si>
  <si>
    <t>6. Population Management: Utilizes population-level information to identify patient populations with specific needs and care gaps to act on.</t>
  </si>
  <si>
    <t>6.1 Identifying Patients who Need Care Management: Identifies groups and individuals at higher/lower risk for health conditions or complications to deploy targeted care strategies.</t>
  </si>
  <si>
    <t xml:space="preserve">Is the practice able to identify gaps in care, and regularly acts to close gaps? </t>
  </si>
  <si>
    <t>-Example demonstrating implementation</t>
  </si>
  <si>
    <t>6.1.2</t>
  </si>
  <si>
    <t>Does the practice identify trends in emergency department and hospital utilization and implement strategies to address such trends?</t>
  </si>
  <si>
    <t>-Report</t>
  </si>
  <si>
    <t>Shared policies but site-specific data</t>
  </si>
  <si>
    <t>6.1.3</t>
  </si>
  <si>
    <r>
      <t>Does the practice implement risk stratification processes for empaneled patients and identify specific patient populations for intervention</t>
    </r>
    <r>
      <rPr>
        <vertAlign val="superscript"/>
        <sz val="11"/>
        <color rgb="FF000000"/>
        <rFont val="Trebuchet MS"/>
        <family val="2"/>
      </rPr>
      <t>(1)</t>
    </r>
    <r>
      <rPr>
        <sz val="11"/>
        <color rgb="FF000000"/>
        <rFont val="Trebuchet MS"/>
        <family val="2"/>
      </rPr>
      <t>?</t>
    </r>
  </si>
  <si>
    <t>- Documented protocol for risk stratification and documented protocol for identifying patients for care management</t>
  </si>
  <si>
    <t>6.2 Care Gaps Identification: Employs methods of reviewing utilization, identifying, addressing, and closing patient care gaps.</t>
  </si>
  <si>
    <t>Does the practice have a patient/caregiver notification or reminder system (i.e., Well Child Check reminders or patients due for an A1c check?)</t>
  </si>
  <si>
    <t xml:space="preserve">Note (1): The practice may implement a risk stratification process using an EHR, technology solution, or paper. The RAE may also supply the practice with risk stratification data, which includes the risk score for each patient. The practice must have a process for implementing and utilizing the provided risk stratification data. </t>
  </si>
  <si>
    <t>Continuity of Care</t>
  </si>
  <si>
    <t>7. Continuity of Care: Promotes empaneled patients seeing their assigned clinician while preserving access.</t>
  </si>
  <si>
    <t>7.1 Continuity of Patient Visits With Clinician: Monitors the proportion of patient visits with the selected clinician and implements strategies to improve continuity.</t>
  </si>
  <si>
    <r>
      <rPr>
        <sz val="11"/>
        <color rgb="FF000000"/>
        <rFont val="Trebuchet MS"/>
        <family val="2"/>
      </rPr>
      <t>Does the practice measure and implement strategies to improve continuity of patient visits with an assigned clinician or care team</t>
    </r>
    <r>
      <rPr>
        <vertAlign val="superscript"/>
        <sz val="11"/>
        <color rgb="FF000000"/>
        <rFont val="Trebuchet MS"/>
        <family val="2"/>
      </rPr>
      <t>(1)</t>
    </r>
    <r>
      <rPr>
        <sz val="11"/>
        <color rgb="FF000000"/>
        <rFont val="Trebuchet MS"/>
        <family val="2"/>
      </rPr>
      <t>?</t>
    </r>
  </si>
  <si>
    <t>- Report</t>
  </si>
  <si>
    <t>Access</t>
  </si>
  <si>
    <t xml:space="preserve">8. Access: Provides ways for patients to receive care in a prompt manner and in alignment with needs/preferences. </t>
  </si>
  <si>
    <t>8.1 Appointment Availability: Assesses and provides appropriate appointment availability, including same day and third next available appointments.</t>
  </si>
  <si>
    <t>Does the practice assess and/or track how quickly patients/caregivers can access care at the clinic (i.e., 3rd Next Available or other tool)?</t>
  </si>
  <si>
    <r>
      <t>- Documented policy, procedure, workflow, report, or 3</t>
    </r>
    <r>
      <rPr>
        <vertAlign val="superscript"/>
        <sz val="11"/>
        <rFont val="Trebuchet MS"/>
        <family val="2"/>
      </rPr>
      <t>rd</t>
    </r>
    <r>
      <rPr>
        <sz val="11"/>
        <rFont val="Trebuchet MS"/>
        <family val="2"/>
      </rPr>
      <t xml:space="preserve"> next available appointment data for well and acute visits</t>
    </r>
  </si>
  <si>
    <t>Shared with site-specific results</t>
  </si>
  <si>
    <t>8.1.2</t>
  </si>
  <si>
    <t xml:space="preserve">Does the practice utilize their access analysis (from 8.1.1) to identify and address disparities in access?  </t>
  </si>
  <si>
    <t>-Example of implementation</t>
  </si>
  <si>
    <t>8.1.3</t>
  </si>
  <si>
    <r>
      <rPr>
        <sz val="11"/>
        <color rgb="FF000000"/>
        <rFont val="Trebuchet MS"/>
        <family val="2"/>
      </rPr>
      <t>Does the practice offer same day appointments</t>
    </r>
    <r>
      <rPr>
        <vertAlign val="superscript"/>
        <sz val="11"/>
        <color rgb="FF000000"/>
        <rFont val="Trebuchet MS"/>
        <family val="2"/>
      </rPr>
      <t>(1)</t>
    </r>
    <r>
      <rPr>
        <sz val="11"/>
        <color rgb="FF000000"/>
        <rFont val="Trebuchet MS"/>
        <family val="2"/>
      </rPr>
      <t>?</t>
    </r>
  </si>
  <si>
    <t xml:space="preserve">- Example demonstrating implementation and explanation of process assessment </t>
  </si>
  <si>
    <t>Site-specific</t>
  </si>
  <si>
    <t>8.2 Method for Making Appointments: Offers the ability for patients/caregivers to make appointments via a secure electronic system</t>
  </si>
  <si>
    <t>Does the practice offer the ability for patients/caregivers to make appointments via a secure electronic system?</t>
  </si>
  <si>
    <t>8.3 Types of Access: Provides alternative(s) to traditional in person office visits, including telehealth, telephone.</t>
  </si>
  <si>
    <t>Does the practice provide alternative(s) to traditional in person office visits (e.g., phone visit, telehealth visit, group visits, home visits, and/or alternate location visits, etc.)?</t>
  </si>
  <si>
    <t xml:space="preserve">-Evidence of implementation </t>
  </si>
  <si>
    <t>Does the practice have a psychiatric consultant available onsite or via telehealth who collaborates with the primary care clinician or care team on medication management (i.e., CoCM)?</t>
  </si>
  <si>
    <t>- Documented policy, procedure, workflow, or example demonstrating implementation or an agreement</t>
  </si>
  <si>
    <t xml:space="preserve">Shared - evidence of site-specific availability </t>
  </si>
  <si>
    <t>8.5.2</t>
  </si>
  <si>
    <t>- Identified behavioral health care manager</t>
  </si>
  <si>
    <t>8.5.3</t>
  </si>
  <si>
    <t>Does the practice maintain a care registry for patients with behavioral health needs that is utilized to monitor symptoms and identify and address gaps in care?</t>
  </si>
  <si>
    <t>- Evidence of registry implementation</t>
  </si>
  <si>
    <t xml:space="preserve">Note (1): Same day access refers to the ability of a healthcare practice to provide well care and acute appointments for patients on the same day they request care, allowing timely access to medical services for immediate needs. </t>
  </si>
  <si>
    <t xml:space="preserve">Comprehensiveness and Care Coordination </t>
  </si>
  <si>
    <t>9. Comprehensiveness and Care Coordination: Allows patients to receive the primary care they need in a coordinated manner.</t>
  </si>
  <si>
    <t>9.1 Transition of Care: Assists patients/caregivers with post-emergency department and hospitalization discharge planning, medication reconciliation, effective information sharing among providers and caregivers, follow-up, and monitoring.</t>
  </si>
  <si>
    <t>Does the practice have a method of receiving daily Admission, Discharge, and Transfer (ADT) data?</t>
  </si>
  <si>
    <t>-Documented policy, procedure, workflow, or example demonstrating implementation</t>
  </si>
  <si>
    <t>Shared with site-level data</t>
  </si>
  <si>
    <t>9.1.2</t>
  </si>
  <si>
    <t xml:space="preserve">Does the practice have a method of daily, bi-directional information sharing in regards to patient care with hospitals (1)? </t>
  </si>
  <si>
    <r>
      <rPr>
        <sz val="11"/>
        <color rgb="FF000000"/>
        <rFont val="Trebuchet MS"/>
        <family val="2"/>
      </rPr>
      <t>Does the practice contact/follow-up with patients/caregivers within 2 business days after patient discharge from hospital</t>
    </r>
    <r>
      <rPr>
        <vertAlign val="superscript"/>
        <sz val="11"/>
        <color rgb="FF000000"/>
        <rFont val="Trebuchet MS"/>
        <family val="2"/>
      </rPr>
      <t>(2)</t>
    </r>
    <r>
      <rPr>
        <sz val="11"/>
        <color rgb="FF000000"/>
        <rFont val="Trebuchet MS"/>
        <family val="2"/>
      </rPr>
      <t xml:space="preserve"> and 5 business days after discharge from the emergency department, respectively?</t>
    </r>
  </si>
  <si>
    <t>9.2 Community Resources Connection: Coordinates patient/caregiver connections to community resources and other local programs.</t>
  </si>
  <si>
    <t>9.2.1</t>
  </si>
  <si>
    <t>Does the practice screen all patients for Health Related Social Needs (HRSN)?</t>
  </si>
  <si>
    <t xml:space="preserve">Example of screening tool </t>
  </si>
  <si>
    <t>9.2.2</t>
  </si>
  <si>
    <r>
      <rPr>
        <sz val="11"/>
        <color rgb="FF000000"/>
        <rFont val="Trebuchet MS"/>
        <family val="2"/>
      </rPr>
      <t xml:space="preserve">Does the practice utilize a resource tool to connect patients/caregivers with </t>
    </r>
    <r>
      <rPr>
        <b/>
        <sz val="11"/>
        <color rgb="FF000000"/>
        <rFont val="Trebuchet MS"/>
        <family val="2"/>
      </rPr>
      <t>school, community, and social service</t>
    </r>
    <r>
      <rPr>
        <sz val="11"/>
        <color rgb="FF000000"/>
        <rFont val="Trebuchet MS"/>
        <family val="2"/>
      </rPr>
      <t xml:space="preserve"> organizations?</t>
    </r>
  </si>
  <si>
    <t>-Demonstration of tool used</t>
  </si>
  <si>
    <t>9.2.3</t>
  </si>
  <si>
    <r>
      <rPr>
        <sz val="11"/>
        <color rgb="FF000000"/>
        <rFont val="Trebuchet MS"/>
        <family val="2"/>
      </rPr>
      <t xml:space="preserve">Does the practice have a dedicated care coordinator (3) or community health worker (4) to connect patients/caregivers with </t>
    </r>
    <r>
      <rPr>
        <b/>
        <sz val="11"/>
        <color rgb="FF000000"/>
        <rFont val="Trebuchet MS"/>
        <family val="2"/>
      </rPr>
      <t>school, community, and social service</t>
    </r>
    <r>
      <rPr>
        <sz val="11"/>
        <color rgb="FF000000"/>
        <rFont val="Trebuchet MS"/>
        <family val="2"/>
      </rPr>
      <t xml:space="preserve"> resources or organizations? </t>
    </r>
    <r>
      <rPr>
        <b/>
        <sz val="11"/>
        <color rgb="FF000000"/>
        <rFont val="Trebuchet MS"/>
        <family val="2"/>
      </rPr>
      <t xml:space="preserve">Note: </t>
    </r>
    <r>
      <rPr>
        <sz val="11"/>
        <color rgb="FF000000"/>
        <rFont val="Trebuchet MS"/>
        <family val="2"/>
      </rPr>
      <t>This can include a contracted employee.</t>
    </r>
  </si>
  <si>
    <t>9.2.4</t>
  </si>
  <si>
    <r>
      <t xml:space="preserve">Does the practice have a process for closing the loop on </t>
    </r>
    <r>
      <rPr>
        <b/>
        <sz val="11"/>
        <rFont val="Trebuchet MS"/>
        <family val="2"/>
      </rPr>
      <t>school, community, and social service</t>
    </r>
    <r>
      <rPr>
        <sz val="11"/>
        <rFont val="Trebuchet MS"/>
        <family val="2"/>
      </rPr>
      <t xml:space="preserve"> resources or organizations?</t>
    </r>
  </si>
  <si>
    <t>9.3 Crisis and Care Referral: Addresses individual patient needs through triage and referrals to higher/lower levels of care.</t>
  </si>
  <si>
    <t>9.3.1</t>
  </si>
  <si>
    <r>
      <rPr>
        <sz val="11"/>
        <color rgb="FF000000"/>
        <rFont val="Trebuchet MS"/>
        <family val="2"/>
      </rPr>
      <t xml:space="preserve">Does the practice provide a list of available </t>
    </r>
    <r>
      <rPr>
        <b/>
        <sz val="11"/>
        <color rgb="FF000000"/>
        <rFont val="Trebuchet MS"/>
        <family val="2"/>
      </rPr>
      <t>external</t>
    </r>
    <r>
      <rPr>
        <sz val="11"/>
        <color rgb="FF000000"/>
        <rFont val="Trebuchet MS"/>
        <family val="2"/>
      </rPr>
      <t xml:space="preserve"> </t>
    </r>
    <r>
      <rPr>
        <b/>
        <sz val="11"/>
        <color rgb="FF000000"/>
        <rFont val="Trebuchet MS"/>
        <family val="2"/>
      </rPr>
      <t>crisis</t>
    </r>
    <r>
      <rPr>
        <sz val="11"/>
        <color rgb="FF000000"/>
        <rFont val="Trebuchet MS"/>
        <family val="2"/>
      </rPr>
      <t xml:space="preserve"> resources?</t>
    </r>
  </si>
  <si>
    <t>- List of resources</t>
  </si>
  <si>
    <r>
      <t xml:space="preserve">Does the practice have a system for closing the loop on </t>
    </r>
    <r>
      <rPr>
        <b/>
        <sz val="11"/>
        <rFont val="Trebuchet MS"/>
        <family val="2"/>
      </rPr>
      <t>crisis</t>
    </r>
    <r>
      <rPr>
        <sz val="11"/>
        <rFont val="Trebuchet MS"/>
        <family val="2"/>
      </rPr>
      <t xml:space="preserve"> referrals?</t>
    </r>
  </si>
  <si>
    <t>Does the practice conduct triage (5) to direct patients/caregivers to appropriate levels of care?</t>
  </si>
  <si>
    <t>9.4 Chronic Care Services: Offers appropriate range of services to prevent, screen, diagnose and treat chronic physical and behavioral conditions.</t>
  </si>
  <si>
    <t>Does the practice provide care management (6) to identified high risk and/or chronic condition population?</t>
  </si>
  <si>
    <t>Does the practice use evidence-based clinical guidelines/decision supports?</t>
  </si>
  <si>
    <t>- Source of evidence based decision support/guidelines or example demonstrating implementation</t>
  </si>
  <si>
    <t>Does the practice have co-management arrangements, including but not limited to care compacts, with specialists?</t>
  </si>
  <si>
    <r>
      <rPr>
        <sz val="11"/>
        <color rgb="FF000000"/>
        <rFont val="Trebuchet MS"/>
        <family val="2"/>
      </rPr>
      <t xml:space="preserve">Does the practice provide utilize a </t>
    </r>
    <r>
      <rPr>
        <b/>
        <sz val="11"/>
        <color rgb="FF000000"/>
        <rFont val="Trebuchet MS"/>
        <family val="2"/>
      </rPr>
      <t>preferred specialist list</t>
    </r>
    <r>
      <rPr>
        <sz val="11"/>
        <color rgb="FF000000"/>
        <rFont val="Trebuchet MS"/>
        <family val="2"/>
      </rPr>
      <t>?</t>
    </r>
  </si>
  <si>
    <r>
      <t xml:space="preserve">Does the practice provide referrals to </t>
    </r>
    <r>
      <rPr>
        <b/>
        <sz val="11"/>
        <rFont val="Trebuchet MS"/>
        <family val="2"/>
      </rPr>
      <t xml:space="preserve">specialists </t>
    </r>
    <r>
      <rPr>
        <sz val="11"/>
        <rFont val="Trebuchet MS"/>
        <family val="2"/>
      </rPr>
      <t>(7)?</t>
    </r>
  </si>
  <si>
    <r>
      <rPr>
        <sz val="11"/>
        <color rgb="FF000000"/>
        <rFont val="Trebuchet MS"/>
        <family val="2"/>
      </rPr>
      <t xml:space="preserve">Does the practice have a system for closing the loop on referrals to </t>
    </r>
    <r>
      <rPr>
        <b/>
        <sz val="11"/>
        <color rgb="FF000000"/>
        <rFont val="Trebuchet MS"/>
        <family val="2"/>
      </rPr>
      <t>specialists</t>
    </r>
    <r>
      <rPr>
        <sz val="11"/>
        <color rgb="FF000000"/>
        <rFont val="Trebuchet MS"/>
        <family val="2"/>
      </rPr>
      <t>? Note: This does not require a 100% target rate.</t>
    </r>
  </si>
  <si>
    <t>Does the practice provide referrals for second opinions as requested by the patient/caregiver?</t>
  </si>
  <si>
    <t>Does the practice consider the appropriateness of specialist referrals, including factors such as age, gender, and cultural relevance to the patient? If only one specialist option is available for all specialties, that would suffice.</t>
  </si>
  <si>
    <t>Does the practice have e-consults with specialists?</t>
  </si>
  <si>
    <t>- Example demonstrating implementation, including but not limited to documented workflow</t>
  </si>
  <si>
    <t>9.5 Oral Health Services: Provides basic oral health screens, promotes oral hygiene, and refers patients/caregivers to dental professionals.</t>
  </si>
  <si>
    <t>Does the practice have an integrated dentist providing oral health services, including at a minimum oral health evaluations?</t>
  </si>
  <si>
    <t>- List of services</t>
  </si>
  <si>
    <t>Shared, demonstration of site-specific support</t>
  </si>
  <si>
    <r>
      <rPr>
        <sz val="11"/>
        <color rgb="FF000000"/>
        <rFont val="Trebuchet MS"/>
        <family val="2"/>
      </rPr>
      <t xml:space="preserve">Does the practice provide a list of available </t>
    </r>
    <r>
      <rPr>
        <b/>
        <sz val="11"/>
        <color rgb="FF000000"/>
        <rFont val="Trebuchet MS"/>
        <family val="2"/>
      </rPr>
      <t>oral health</t>
    </r>
    <r>
      <rPr>
        <sz val="11"/>
        <color rgb="FF000000"/>
        <rFont val="Trebuchet MS"/>
        <family val="2"/>
      </rPr>
      <t xml:space="preserve"> resources?</t>
    </r>
  </si>
  <si>
    <r>
      <t xml:space="preserve">Does the practice provide </t>
    </r>
    <r>
      <rPr>
        <b/>
        <sz val="11"/>
        <rFont val="Trebuchet MS"/>
        <family val="2"/>
      </rPr>
      <t>oral health</t>
    </r>
    <r>
      <rPr>
        <sz val="11"/>
        <rFont val="Trebuchet MS"/>
        <family val="2"/>
      </rPr>
      <t xml:space="preserve"> referrals?</t>
    </r>
  </si>
  <si>
    <r>
      <t xml:space="preserve">Does the practice have a system for closing the loop on </t>
    </r>
    <r>
      <rPr>
        <b/>
        <sz val="11"/>
        <rFont val="Trebuchet MS"/>
        <family val="2"/>
      </rPr>
      <t>oral health</t>
    </r>
    <r>
      <rPr>
        <sz val="11"/>
        <rFont val="Trebuchet MS"/>
        <family val="2"/>
      </rPr>
      <t xml:space="preserve"> referrals?</t>
    </r>
  </si>
  <si>
    <t>9.6 Behavioral Health Screening and Referral Management: Offers an approach to make it easier for primary care patients to receive behavioral health care as needed.</t>
  </si>
  <si>
    <r>
      <rPr>
        <sz val="11"/>
        <color rgb="FF000000"/>
        <rFont val="Trebuchet MS"/>
        <family val="2"/>
      </rPr>
      <t xml:space="preserve">Does the practice provide a list of available </t>
    </r>
    <r>
      <rPr>
        <b/>
        <sz val="11"/>
        <color rgb="FF000000"/>
        <rFont val="Trebuchet MS"/>
        <family val="2"/>
      </rPr>
      <t>behavioral health</t>
    </r>
    <r>
      <rPr>
        <sz val="11"/>
        <color rgb="FF000000"/>
        <rFont val="Trebuchet MS"/>
        <family val="2"/>
      </rPr>
      <t xml:space="preserve"> resources and referrals?</t>
    </r>
  </si>
  <si>
    <r>
      <rPr>
        <sz val="11"/>
        <color rgb="FF000000"/>
        <rFont val="Trebuchet MS"/>
        <family val="2"/>
      </rPr>
      <t xml:space="preserve">Does the practice provide </t>
    </r>
    <r>
      <rPr>
        <b/>
        <sz val="11"/>
        <color rgb="FF000000"/>
        <rFont val="Trebuchet MS"/>
        <family val="2"/>
      </rPr>
      <t>behavioral health</t>
    </r>
    <r>
      <rPr>
        <sz val="11"/>
        <color rgb="FF000000"/>
        <rFont val="Trebuchet MS"/>
        <family val="2"/>
      </rPr>
      <t xml:space="preserve"> referrals?</t>
    </r>
  </si>
  <si>
    <r>
      <t xml:space="preserve">Does the practice have a system for closing the loop on </t>
    </r>
    <r>
      <rPr>
        <b/>
        <sz val="11"/>
        <rFont val="Trebuchet MS"/>
        <family val="2"/>
      </rPr>
      <t>behavioral health</t>
    </r>
    <r>
      <rPr>
        <sz val="11"/>
        <rFont val="Trebuchet MS"/>
        <family val="2"/>
      </rPr>
      <t xml:space="preserve"> referrals?</t>
    </r>
  </si>
  <si>
    <t>9.6.4</t>
  </si>
  <si>
    <r>
      <rPr>
        <sz val="11"/>
        <color rgb="FF000000"/>
        <rFont val="Trebuchet MS"/>
        <family val="2"/>
      </rPr>
      <t>Does the practice employ, have access to, or partner with a care manager actively responsible for identifying and coordinating behavioral health needs for patients? (8)</t>
    </r>
    <r>
      <rPr>
        <b/>
        <sz val="11"/>
        <color rgb="FF000000"/>
        <rFont val="Trebuchet MS"/>
        <family val="2"/>
      </rPr>
      <t xml:space="preserve"> Note: Please refrain from self-scoring here. Score from 8.5.2 will auto-populate. </t>
    </r>
    <r>
      <rPr>
        <sz val="11"/>
        <color rgb="FF000000"/>
        <rFont val="Trebuchet MS"/>
        <family val="2"/>
      </rPr>
      <t xml:space="preserve">(9)
</t>
    </r>
  </si>
  <si>
    <t>-Identified behavioral health care manager</t>
  </si>
  <si>
    <t>9.6.5</t>
  </si>
  <si>
    <t>Does the practice regularly screen for behavioral, mental health, and SUD conditions, and have a formal referral agreement in place with at least one specialty behavioral healthcare provider for treatment and/or medication management?</t>
  </si>
  <si>
    <t xml:space="preserve">-Evidence of screening and referral agreement (examples include, but are not limited to, EPSDT, Anxiety/Depression, Alcohol Use Disorder, etc.) </t>
  </si>
  <si>
    <t>9.7 Medication Services: Manages patient medication utilization and adherence through reconciliation, review, monitoring, and coordination with other providers as necessary.</t>
  </si>
  <si>
    <t>Does the practice employ an electronic prescribing system?</t>
  </si>
  <si>
    <t>Does the practice maintain an up-to-date list of medications?</t>
  </si>
  <si>
    <t>Does the practice provide education on new prescriptions?</t>
  </si>
  <si>
    <t>Does the practice assess and address patient response or caregiver report to medications and barriers to adherence?</t>
  </si>
  <si>
    <t>Does the practice utilize or have a contract with an integrated pharmacist model?</t>
  </si>
  <si>
    <t>- Documented policy, procedure, workflow, or job description</t>
  </si>
  <si>
    <t>Does the practice include an opioid treatment agreement into the patient medical record for patients prescribed Schedule II opioid prescriptions?</t>
  </si>
  <si>
    <t>Does the practice review a controlled substance database when prescribing relevant medications?</t>
  </si>
  <si>
    <t>9.8 Lab Testing, Result Tracking, and Follow-Up: Tracks and manages tests and results important for patient care, and informs patients and clinicians of the results.</t>
  </si>
  <si>
    <t>Does the practice have an onsite point-of-care testing services, such as lab, COVID, and flu testing?</t>
  </si>
  <si>
    <t>Does the practice have a process for closing the loop on test results, including but not limited to: tracking overdue lab tests and notifying patients/caregivers of abnormal lab results?</t>
  </si>
  <si>
    <t xml:space="preserve">9.9 Individual Care Plans: Establishes a written, regularly monitored person-centered care plan that creates patient goals for condition self-management according to patient/caregiver preferences. </t>
  </si>
  <si>
    <t>Does the practice establish written, regularly monitored person-centered care plans that create patient goals for condition self-management according to patient/caregiver preferences?</t>
  </si>
  <si>
    <t xml:space="preserve">Note (1): Examples include an Admission, Discharge, and Transfer (ADT) feed, bi-directional exchange of allergy information, etc. </t>
  </si>
  <si>
    <r>
      <t xml:space="preserve">Note (2): Practices are </t>
    </r>
    <r>
      <rPr>
        <u/>
        <sz val="11"/>
        <color theme="1"/>
        <rFont val="Trebuchet MS"/>
        <family val="2"/>
      </rPr>
      <t>not</t>
    </r>
    <r>
      <rPr>
        <sz val="11"/>
        <color theme="1"/>
        <rFont val="Trebuchet MS"/>
        <family val="2"/>
      </rPr>
      <t xml:space="preserve"> required to contact/follow-up with patients within 2 and 5 business days for newborn hospitalizations.</t>
    </r>
  </si>
  <si>
    <t xml:space="preserve">Note (3): </t>
  </si>
  <si>
    <t>A Care Coordinator deliberately organizes patient care activities and shares information among all of the participants concerned with a patient's care to achieve safer and more effective care (AHRQ, 2024)</t>
  </si>
  <si>
    <t xml:space="preserve">Note (4): </t>
  </si>
  <si>
    <t xml:space="preserve">Community Health Workers are trusted members of their community who help address chronic conditions, preventive health care needs, and health-related social needs. In Colorado, the term “community health worker” is meant to be an umbrella term and recognizes that though the titles that workers go by may vary (HCPF CHW/CHR Fact Sheet - https://hcpf.colorado.gov/sites/hcpf/files/Community%20Health%20Workers%20Fact%20Sheet_FINAL.pdf) </t>
  </si>
  <si>
    <t>Note (6): Care management is a proactive and coordinated approach designed to support patients with high-risk or chronic conditions. It involves identifying these patients, assessing their specific needs, and developing individualized care plans. Effective care management includes ongoing monitoring, facilitating access to necessary services, and ensuring seamless communication among healthcare providers.</t>
  </si>
  <si>
    <t xml:space="preserve">Note (7): </t>
  </si>
  <si>
    <t>Note (8): Care management is a proactive and coordinated approach designed to support patients with high-risk or chronic conditions. It involves identifying these patients, assessing their specific needs, and developing individualized care plans. Effective care management includes ongoing monitoring, facilitating access to necessary services, and ensuring seamless communication among healthcare providers.</t>
  </si>
  <si>
    <t>Note (9): Practices that meet criteria for 8.5.2 (worth 1 point), will automatically populate a score to 9.6.4 (worth 1 point) for a total of 2 points.</t>
  </si>
  <si>
    <t>Integrated Behavioral Health</t>
  </si>
  <si>
    <t>Practice Designation:</t>
  </si>
  <si>
    <r>
      <rPr>
        <b/>
        <u/>
        <sz val="11"/>
        <color rgb="FF000000"/>
        <rFont val="Trebuchet MS"/>
        <family val="2"/>
      </rPr>
      <t xml:space="preserve">Instructions: </t>
    </r>
    <r>
      <rPr>
        <u/>
        <sz val="11"/>
        <color rgb="FF000000"/>
        <rFont val="Trebuchet MS"/>
        <family val="2"/>
      </rPr>
      <t>Select Yes/No from the drop-down in Column F. In order for a PCMP to receive a Highly Integrated Care designation, the PCMP must pass all three criteria.</t>
    </r>
    <r>
      <rPr>
        <sz val="11"/>
        <color rgb="FF000000"/>
        <rFont val="Trebuchet MS"/>
        <family val="2"/>
      </rPr>
      <t xml:space="preserve"> </t>
    </r>
  </si>
  <si>
    <r>
      <rPr>
        <b/>
        <sz val="11"/>
        <color rgb="FF000000"/>
        <rFont val="Trebuchet MS"/>
        <family val="2"/>
      </rPr>
      <t>Note:</t>
    </r>
    <r>
      <rPr>
        <sz val="11"/>
        <color rgb="FF000000"/>
        <rFont val="Trebuchet MS"/>
        <family val="2"/>
      </rPr>
      <t xml:space="preserve"> If providers do not meet all three criteria, they will not receive the Highly Integrated Care designation. If a practice meets all three required criteria for a Highly Integrated site they will be eligible for an additional Integrated Care PMPM, paid through the RAE</t>
    </r>
    <r>
      <rPr>
        <vertAlign val="superscript"/>
        <sz val="11"/>
        <color rgb="FF000000"/>
        <rFont val="Trebuchet MS"/>
        <family val="2"/>
      </rPr>
      <t>(1)</t>
    </r>
    <r>
      <rPr>
        <sz val="11"/>
        <color rgb="FF000000"/>
        <rFont val="Trebuchet MS"/>
        <family val="2"/>
      </rPr>
      <t xml:space="preserve">. </t>
    </r>
  </si>
  <si>
    <r>
      <rPr>
        <b/>
        <u/>
        <sz val="11"/>
        <color rgb="FF000000"/>
        <rFont val="Trebuchet MS"/>
        <family val="2"/>
      </rPr>
      <t xml:space="preserve">If a provider answers "Yes": </t>
    </r>
    <r>
      <rPr>
        <u/>
        <sz val="11"/>
        <color rgb="FF000000"/>
        <rFont val="Trebuchet MS"/>
        <family val="2"/>
      </rPr>
      <t xml:space="preserve">Detail in Column G which type of Integrated Care. Examples can include:
</t>
    </r>
    <r>
      <rPr>
        <sz val="11"/>
        <color rgb="FF000000"/>
        <rFont val="Trebuchet MS"/>
        <family val="2"/>
      </rPr>
      <t xml:space="preserve">• Brief Interventions from BHP
• Medication-assisted treatment (MAT) or behavioral therapy for patients with substance use disorders?
• Onsite clinician who provides a Early Childhood Developmental and Prevention Program 
• Psychiatric Integrated Care with Patients (Not CoCM/Provider to Provider Consult) </t>
    </r>
  </si>
  <si>
    <t>10. Integrated Behavioral Health: Offers an approach to make it easier for primary care patients to receive behavioral health care as needed.</t>
  </si>
  <si>
    <t>Detail</t>
  </si>
  <si>
    <t>Criteria Met?</t>
  </si>
  <si>
    <t>10.1 Highly Integrated Care</t>
  </si>
  <si>
    <t>10.1.1</t>
  </si>
  <si>
    <t>10.1.2</t>
  </si>
  <si>
    <t>Does the practice have an identified interdisciplinary team of champions for advancing Integrated Behavioral Health programming and continuous quality of care?</t>
  </si>
  <si>
    <t>10.1.3</t>
  </si>
  <si>
    <r>
      <t xml:space="preserve">Does the practice utilize a single integrated health record to consolidate a patient’s physical and behavioral health information, </t>
    </r>
    <r>
      <rPr>
        <b/>
        <sz val="11"/>
        <color rgb="FF000000"/>
        <rFont val="Trebuchet MS"/>
        <family val="2"/>
      </rPr>
      <t>OR</t>
    </r>
    <r>
      <rPr>
        <sz val="11"/>
        <color rgb="FF000000"/>
        <rFont val="Trebuchet MS"/>
        <family val="2"/>
      </rPr>
      <t xml:space="preserve"> Implement a protocol for effective information integration between these domains that allows timely, collaborative care?*</t>
    </r>
  </si>
  <si>
    <t>*This does not preclude psychotherapy notes being appropriately protected within the same EHR</t>
  </si>
  <si>
    <t>Note (1): Integrated care is defined per the Agency for Healthcare Research and Quality as “the care a patient experiences as a result of a team of primary care and behavioral health clinicians, working together with patients and families, using a systematic and cost-effective approach to provide patient-centered care for a defined population. This care may address mental health and substance abuse conditions, health behaviors (including their contribution to chronic medical illnesses), life stressors and crises, stress-related physical symptoms, and ineffective patterns of health care utilization.”</t>
  </si>
  <si>
    <t>SFY2026</t>
  </si>
  <si>
    <t>- Due Date for Submission: 12/31/26</t>
  </si>
  <si>
    <t>*Number of Provider FTE:</t>
  </si>
  <si>
    <t>*Provider FTE, or full-time equivalent, is defined by the number of full-time hours worked by providers, regardless of how many individuals contribute to those hours. One FTE represents 40 hours of work over a weeklong period, e.g. two providers working 20 hours/week on average = 1 FTE</t>
  </si>
  <si>
    <r>
      <t>Does the practice attend training</t>
    </r>
    <r>
      <rPr>
        <vertAlign val="superscript"/>
        <sz val="11"/>
        <color rgb="FF000000"/>
        <rFont val="Trebuchet MS"/>
        <family val="2"/>
      </rPr>
      <t>(2)</t>
    </r>
    <r>
      <rPr>
        <sz val="11"/>
        <color rgb="FF000000"/>
        <rFont val="Trebuchet MS"/>
        <family val="2"/>
      </rPr>
      <t xml:space="preserve"> to learn how to use Department-hosted tools (e.g., VBP technology solution, Quality Performance Reports,  Department eConsult, Prescriber Tool)?</t>
    </r>
  </si>
  <si>
    <t>Note (3): Brief Interventions include same day access, warm handoffs, and address the full continuum of behavioral health needs including prevention and health promotion</t>
  </si>
  <si>
    <t xml:space="preserve">Note (2): Readily available is defined as available on the same day of initiating visit. </t>
  </si>
  <si>
    <r>
      <t xml:space="preserve">Does the practice have an established relationship with an integrated behavioral health provider available via </t>
    </r>
    <r>
      <rPr>
        <b/>
        <u/>
        <sz val="11"/>
        <color rgb="FF000000"/>
        <rFont val="Trebuchet MS"/>
        <family val="2"/>
      </rPr>
      <t>telehealth</t>
    </r>
    <r>
      <rPr>
        <sz val="11"/>
        <color rgb="FF000000"/>
        <rFont val="Trebuchet MS"/>
        <family val="2"/>
      </rPr>
      <t xml:space="preserve"> to patients and caregivers on site who is readily available (2) to provide brief interventions (3) for patients with behavioral health conditions or those requiring support for behavior change </t>
    </r>
    <r>
      <rPr>
        <b/>
        <sz val="11"/>
        <color rgb="FF000000"/>
        <rFont val="Trebuchet MS"/>
        <family val="2"/>
      </rPr>
      <t xml:space="preserve">OR </t>
    </r>
    <r>
      <rPr>
        <sz val="11"/>
        <color rgb="FF000000"/>
        <rFont val="Trebuchet MS"/>
        <family val="2"/>
      </rPr>
      <t xml:space="preserve">Does the practice have an </t>
    </r>
    <r>
      <rPr>
        <b/>
        <u/>
        <sz val="11"/>
        <color rgb="FF000000"/>
        <rFont val="Trebuchet MS"/>
        <family val="2"/>
      </rPr>
      <t>onsite</t>
    </r>
    <r>
      <rPr>
        <sz val="11"/>
        <color rgb="FF000000"/>
        <rFont val="Trebuchet MS"/>
        <family val="2"/>
      </rPr>
      <t xml:space="preserve"> integrated behavioral health provider who is available to deliver brief interventions (3) for patients with behavioral health conditions or those needing assistance with behavior change?
</t>
    </r>
  </si>
  <si>
    <r>
      <t xml:space="preserve">Does the practice have a closed panel due to staffing constraints?
</t>
    </r>
    <r>
      <rPr>
        <b/>
        <sz val="11"/>
        <color rgb="FF000000"/>
        <rFont val="Trebuchet MS"/>
        <family val="2"/>
      </rPr>
      <t xml:space="preserve">Note: If you note "No" to 8.4.1, then proceed to answer 8.4.2 and 8.4.3 </t>
    </r>
    <r>
      <rPr>
        <b/>
        <vertAlign val="superscript"/>
        <sz val="11"/>
        <color rgb="FF000000"/>
        <rFont val="Trebuchet MS"/>
        <family val="2"/>
      </rPr>
      <t>(3)</t>
    </r>
    <r>
      <rPr>
        <sz val="11"/>
        <color rgb="FF000000"/>
        <rFont val="Trebuchet MS"/>
        <family val="2"/>
      </rPr>
      <t xml:space="preserve">
</t>
    </r>
  </si>
  <si>
    <r>
      <t>Does the practice employ, have access to, or partner with a care manager actively responsible for identifying and coordinating behavioral health needs for patients</t>
    </r>
    <r>
      <rPr>
        <vertAlign val="superscript"/>
        <sz val="11"/>
        <color rgb="FF000000"/>
        <rFont val="Trebuchet MS"/>
        <family val="2"/>
      </rPr>
      <t>(4)</t>
    </r>
    <r>
      <rPr>
        <sz val="11"/>
        <color rgb="FF000000"/>
        <rFont val="Trebuchet MS"/>
        <family val="2"/>
      </rPr>
      <t xml:space="preserve">? </t>
    </r>
    <r>
      <rPr>
        <b/>
        <sz val="11"/>
        <color rgb="FF000000"/>
        <rFont val="Trebuchet MS"/>
        <family val="2"/>
      </rPr>
      <t xml:space="preserve">Note: Score will auto-populate to 9.6.4 </t>
    </r>
    <r>
      <rPr>
        <vertAlign val="superscript"/>
        <sz val="11"/>
        <color rgb="FF000000"/>
        <rFont val="Trebuchet MS"/>
        <family val="2"/>
      </rPr>
      <t>(5)</t>
    </r>
  </si>
  <si>
    <t>Note (4): Care management is a proactive and coordinated approach designed to support patients with high-risk or chronic conditions. It involves identifying these patients, assessing their specific needs, and developing individualized care plans. Effective care management includes ongoing monitoring, facilitating access to necessary services, and ensuring seamless communication among healthcare providers.</t>
  </si>
  <si>
    <t>Note (5): Practices that meet criteria for 8.5.2 (worth 1 point), will automatically populate a score to 9.6.4 (worth 1 point) for a total of 2 points.</t>
  </si>
  <si>
    <t>8.4 New Patients Acceptance: Is not accepting new patients due to staffing constraints or accepts new patients</t>
  </si>
  <si>
    <t>Note (2): Examples may include ramps, exam tables that lower, wheelchair accessible scale, large font paperwork for visually impaired patients, etc.,.</t>
  </si>
  <si>
    <r>
      <t>Does the practice have accommodations for people with physical disabilities, including offices, exam rooms, and equipment</t>
    </r>
    <r>
      <rPr>
        <vertAlign val="superscript"/>
        <sz val="11"/>
        <color rgb="FF000000"/>
        <rFont val="Trebuchet MS"/>
        <family val="2"/>
      </rPr>
      <t>(2)</t>
    </r>
    <r>
      <rPr>
        <sz val="11"/>
        <color rgb="FF000000"/>
        <rFont val="Trebuchet MS"/>
        <family val="2"/>
      </rPr>
      <t>?</t>
    </r>
  </si>
  <si>
    <t>8.1.2 Identifying and addressing disparities</t>
  </si>
  <si>
    <t>Practice Designation Based on Criteria Met:</t>
  </si>
  <si>
    <r>
      <t>Does the practice provide</t>
    </r>
    <r>
      <rPr>
        <b/>
        <sz val="11"/>
        <color rgb="FF000000"/>
        <rFont val="Trebuchet MS"/>
        <family val="2"/>
      </rPr>
      <t xml:space="preserve"> internal integrated</t>
    </r>
    <r>
      <rPr>
        <sz val="11"/>
        <color rgb="FF000000"/>
        <rFont val="Trebuchet MS"/>
        <family val="2"/>
      </rPr>
      <t xml:space="preserve"> </t>
    </r>
    <r>
      <rPr>
        <b/>
        <sz val="11"/>
        <color rgb="FF000000"/>
        <rFont val="Trebuchet MS"/>
        <family val="2"/>
      </rPr>
      <t>crisis</t>
    </r>
    <r>
      <rPr>
        <sz val="11"/>
        <color rgb="FF000000"/>
        <rFont val="Trebuchet MS"/>
        <family val="2"/>
      </rPr>
      <t xml:space="preserve"> resources and/or coordinate referrals?</t>
    </r>
  </si>
  <si>
    <t xml:space="preserve">Note (5): Triage determines the urgency of a request for an appointment or care, including patient care need and preference. Triage must be performed by a medical professional who has the training and licensure to make medical decisions. Triage in this case does not refer to after hours care. </t>
  </si>
  <si>
    <t>Specialty care is not considered to include Dental prophylaxis services or Behavioral Health Care.</t>
  </si>
  <si>
    <t>8.4.1 Not accepting new patients due to staffing</t>
  </si>
  <si>
    <t>8.4.2 Accepts new patients</t>
  </si>
  <si>
    <t>8.4.3 Accepts new Medicaid patients</t>
  </si>
  <si>
    <t>If 8.4.1 is "No" then does the practice have an open panel?</t>
  </si>
  <si>
    <r>
      <rPr>
        <b/>
        <sz val="11"/>
        <color rgb="FF000000"/>
        <rFont val="Trebuchet MS"/>
        <family val="2"/>
      </rPr>
      <t>There are three criteria that practices must meet in order to qualify for the separate, Highly Integrated Care designation.</t>
    </r>
    <r>
      <rPr>
        <sz val="11"/>
        <color rgb="FF000000"/>
        <rFont val="Trebuchet MS"/>
        <family val="2"/>
      </rPr>
      <t xml:space="preserve"> If all criteria are not passed, then a practice will not receive the Highly Integrated Care designation or an additional Integrated Care PMPM. </t>
    </r>
  </si>
  <si>
    <r>
      <rPr>
        <b/>
        <u/>
        <sz val="11"/>
        <color rgb="FF000000"/>
        <rFont val="Trebuchet MS"/>
        <family val="2"/>
      </rPr>
      <t>NOTE</t>
    </r>
    <r>
      <rPr>
        <sz val="11"/>
        <color rgb="FF000000"/>
        <rFont val="Trebuchet MS"/>
        <family val="2"/>
      </rPr>
      <t xml:space="preserve">: If your practice is National Committee for Quality Assurance (NCQA) and Patient Centered Medical Home (PCMH) recognized or Association for Ambulatory Health Care (AAAHC) accredited and all "Must Pass" criteria has been met, then the practice will be considered Tier 3.  For practices that are NCQA PCMH recognized or AAAHC accredited, but do not meet all "Must Pass" criteria, then the practice will be considered Tier 2. </t>
    </r>
    <r>
      <rPr>
        <u/>
        <sz val="11"/>
        <color rgb="FF000000"/>
        <rFont val="Trebuchet MS"/>
        <family val="2"/>
      </rPr>
      <t xml:space="preserve">This means if your practice is NCQA PCMH recognized or AAAHC accredited, you will only need to fill out the  8 or 9 "Must Pass" criteria located throughout tabs 1-9. 
</t>
    </r>
  </si>
  <si>
    <r>
      <t>There are criteria that practices must pass in order to qualify for Tier 2 and Tier 3. If all "must pass" criteria are not passed, then a practice will fall in Tier 1, regardless of the points received. There are a total of 100 point available out of the nine (9) Physical Health Care Delivery Domains.</t>
    </r>
    <r>
      <rPr>
        <b/>
        <sz val="11"/>
        <color rgb="FF000000"/>
        <rFont val="Trebuchet MS"/>
        <family val="2"/>
      </rPr>
      <t xml:space="preserve"> Practices who receive 0 - 33 points will be Tier 1; 34 - 66 points will be Tier 2; and 67 - 100 points will be Tier 3.</t>
    </r>
  </si>
  <si>
    <r>
      <t xml:space="preserve">If 8.4.1 is "No" then does the practice have an open panel to new </t>
    </r>
    <r>
      <rPr>
        <b/>
        <sz val="11"/>
        <color rgb="FF000000"/>
        <rFont val="Trebuchet MS"/>
        <family val="2"/>
      </rPr>
      <t>Medicaid</t>
    </r>
    <r>
      <rPr>
        <sz val="11"/>
        <color rgb="FF000000"/>
        <rFont val="Trebuchet MS"/>
        <family val="2"/>
      </rPr>
      <t xml:space="preserve"> patients?</t>
    </r>
  </si>
  <si>
    <r>
      <t xml:space="preserve">Note (3): Practices that meet criteria 8.4.1 will receive 2 points. If practices don't meet criteria for 8.4.1 then practices must complete the open panel questions. Criteria 8.4.2 is worth 2 points and 8.4.3 is a must pass criteria. If practices don't meet 8.4.3, (e.g. the practice has an open panel but </t>
    </r>
    <r>
      <rPr>
        <b/>
        <u/>
        <sz val="11"/>
        <color theme="1"/>
        <rFont val="Trebuchet MS"/>
        <family val="2"/>
      </rPr>
      <t>not</t>
    </r>
    <r>
      <rPr>
        <sz val="11"/>
        <color theme="1"/>
        <rFont val="Trebuchet MS"/>
        <family val="2"/>
      </rPr>
      <t xml:space="preserve"> accepting new Medicaid patients) then the practice can only be a Tier 1 practice.</t>
    </r>
  </si>
  <si>
    <t>Does the practice track and review performance on ACC quality metrics utilizing HCPF specific tools/resources(i.e., Quality Performance Reports or other HCPF tool)?</t>
  </si>
  <si>
    <t>- Annual attestation released: 01/12/2026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</si>
</sst>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2" x14ac:knownFonts="1">
    <font>
      <sz val="11"/>
      <color theme="1"/>
      <name val="Calibri"/>
      <family val="2"/>
      <scheme val="minor"/>
    </font>
    <font>
      <sz val="11"/>
      <color theme="1"/>
      <name val="Trebuchet MS"/>
      <family val="2"/>
    </font>
    <font>
      <b/>
      <sz val="11"/>
      <color theme="1"/>
      <name val="Trebuchet MS"/>
      <family val="2"/>
    </font>
    <font>
      <sz val="11"/>
      <color theme="0"/>
      <name val="Trebuchet MS"/>
      <family val="2"/>
    </font>
    <font>
      <b/>
      <sz val="11"/>
      <color theme="0"/>
      <name val="Trebuchet MS"/>
      <family val="2"/>
    </font>
    <font>
      <sz val="11"/>
      <color rgb="FFFF0000"/>
      <name val="Trebuchet MS"/>
      <family val="2"/>
    </font>
    <font>
      <sz val="11"/>
      <color theme="1"/>
      <name val="Calibri"/>
      <family val="2"/>
      <scheme val="minor"/>
    </font>
    <font>
      <b/>
      <sz val="11"/>
      <name val="Trebuchet MS"/>
      <family val="2"/>
    </font>
    <font>
      <b/>
      <sz val="11"/>
      <color rgb="FF002060"/>
      <name val="Trebuchet MS"/>
      <family val="2"/>
    </font>
    <font>
      <b/>
      <sz val="11"/>
      <color rgb="FFC00000"/>
      <name val="Trebuchet MS"/>
      <family val="2"/>
    </font>
    <font>
      <sz val="11"/>
      <color rgb="FFC00000"/>
      <name val="Trebuchet MS"/>
      <family val="2"/>
    </font>
    <font>
      <sz val="10"/>
      <color rgb="FFC00000"/>
      <name val="Trebuchet MS"/>
      <family val="2"/>
    </font>
    <font>
      <sz val="11"/>
      <name val="Trebuchet MS"/>
      <family val="2"/>
    </font>
    <font>
      <u/>
      <sz val="11"/>
      <color theme="1"/>
      <name val="Trebuchet MS"/>
      <family val="2"/>
    </font>
    <font>
      <b/>
      <sz val="11"/>
      <color rgb="FF001970"/>
      <name val="Trebuchet MS"/>
      <family val="2"/>
    </font>
    <font>
      <u/>
      <sz val="10"/>
      <color theme="1"/>
      <name val="Trebuchet MS"/>
      <family val="2"/>
    </font>
    <font>
      <sz val="11"/>
      <color rgb="FF000000"/>
      <name val="Trebuchet MS"/>
      <family val="2"/>
    </font>
    <font>
      <vertAlign val="superscript"/>
      <sz val="11"/>
      <color rgb="FF000000"/>
      <name val="Trebuchet MS"/>
      <family val="2"/>
    </font>
    <font>
      <u/>
      <sz val="11"/>
      <color theme="10"/>
      <name val="Calibri"/>
      <family val="2"/>
      <scheme val="minor"/>
    </font>
    <font>
      <vertAlign val="superscript"/>
      <sz val="11"/>
      <name val="Trebuchet MS"/>
      <family val="2"/>
    </font>
    <font>
      <u/>
      <sz val="11"/>
      <color theme="10"/>
      <name val="Trebuchet MS"/>
      <family val="2"/>
    </font>
    <font>
      <b/>
      <sz val="11"/>
      <color rgb="FF000000"/>
      <name val="Trebuchet MS"/>
      <family val="2"/>
    </font>
    <font>
      <b/>
      <u/>
      <sz val="11"/>
      <color rgb="FF000000"/>
      <name val="Trebuchet MS"/>
      <family val="2"/>
    </font>
    <font>
      <sz val="8"/>
      <name val="Calibri"/>
      <family val="2"/>
      <scheme val="minor"/>
    </font>
    <font>
      <sz val="11"/>
      <color theme="1"/>
      <name val="Trebuchet MS"/>
      <family val="2"/>
    </font>
    <font>
      <sz val="11"/>
      <color rgb="FF444444"/>
      <name val="Trebuchet MS"/>
      <family val="2"/>
    </font>
    <font>
      <u/>
      <sz val="11"/>
      <color rgb="FF000000"/>
      <name val="Trebuchet MS"/>
      <family val="2"/>
    </font>
    <font>
      <sz val="11"/>
      <color rgb="FF001970"/>
      <name val="Trebuchet MS"/>
      <family val="2"/>
    </font>
    <font>
      <b/>
      <sz val="12"/>
      <color rgb="FF000000"/>
      <name val="Trebuchet MS"/>
      <family val="2"/>
    </font>
    <font>
      <sz val="8"/>
      <color rgb="FF000000"/>
      <name val="Segoe UI"/>
      <family val="2"/>
    </font>
    <font>
      <b/>
      <vertAlign val="superscript"/>
      <sz val="11"/>
      <color rgb="FF000000"/>
      <name val="Trebuchet MS"/>
      <family val="2"/>
    </font>
    <font>
      <b/>
      <u/>
      <sz val="11"/>
      <color theme="1"/>
      <name val="Trebuchet MS"/>
      <family val="2"/>
    </font>
  </fonts>
  <fills count="9">
    <fill>
      <patternFill patternType="none"/>
    </fill>
    <fill>
      <patternFill patternType="gray125"/>
    </fill>
    <fill>
      <patternFill patternType="solid">
        <fgColor theme="0"/>
        <bgColor indexed="64"/>
      </patternFill>
    </fill>
    <fill>
      <patternFill patternType="solid">
        <fgColor rgb="FF001970"/>
        <bgColor indexed="64"/>
      </patternFill>
    </fill>
    <fill>
      <patternFill patternType="solid">
        <fgColor theme="0" tint="-4.9989318521683403E-2"/>
        <bgColor indexed="64"/>
      </patternFill>
    </fill>
    <fill>
      <patternFill patternType="solid">
        <fgColor rgb="FF1045FF"/>
        <bgColor indexed="64"/>
      </patternFill>
    </fill>
    <fill>
      <patternFill patternType="solid">
        <fgColor theme="2"/>
        <bgColor indexed="64"/>
      </patternFill>
    </fill>
    <fill>
      <patternFill patternType="solid">
        <fgColor theme="3"/>
        <bgColor indexed="64"/>
      </patternFill>
    </fill>
    <fill>
      <patternFill patternType="solid">
        <fgColor theme="7" tint="0.79998168889431442"/>
        <bgColor indexed="64"/>
      </patternFill>
    </fill>
  </fills>
  <borders count="4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medium">
        <color indexed="64"/>
      </top>
      <bottom/>
      <diagonal/>
    </border>
    <border>
      <left/>
      <right/>
      <top style="thin">
        <color rgb="FF000000"/>
      </top>
      <bottom/>
      <diagonal/>
    </border>
    <border>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s>
  <cellStyleXfs count="3">
    <xf numFmtId="0" fontId="0" fillId="0" borderId="0"/>
    <xf numFmtId="43" fontId="6" fillId="0" borderId="0" applyFont="0" applyFill="0" applyBorder="0" applyAlignment="0" applyProtection="0"/>
    <xf numFmtId="0" fontId="18" fillId="0" borderId="0" applyNumberFormat="0" applyFill="0" applyBorder="0" applyAlignment="0" applyProtection="0"/>
  </cellStyleXfs>
  <cellXfs count="288">
    <xf numFmtId="0" fontId="0" fillId="0" borderId="0" xfId="0"/>
    <xf numFmtId="0" fontId="1" fillId="2" borderId="0" xfId="0" applyFont="1" applyFill="1"/>
    <xf numFmtId="0" fontId="2" fillId="2" borderId="0" xfId="0" applyFont="1" applyFill="1"/>
    <xf numFmtId="0" fontId="1" fillId="2" borderId="0" xfId="0" applyFont="1" applyFill="1" applyAlignment="1">
      <alignment vertical="top"/>
    </xf>
    <xf numFmtId="0" fontId="5" fillId="2" borderId="0" xfId="0" applyFont="1" applyFill="1"/>
    <xf numFmtId="0" fontId="7" fillId="2" borderId="0" xfId="0" applyFont="1" applyFill="1" applyAlignment="1">
      <alignment horizontal="left"/>
    </xf>
    <xf numFmtId="0" fontId="1" fillId="2" borderId="0" xfId="0" applyFont="1" applyFill="1" applyAlignment="1">
      <alignment vertical="center"/>
    </xf>
    <xf numFmtId="0" fontId="8" fillId="2" borderId="0" xfId="0" applyFont="1" applyFill="1" applyAlignment="1">
      <alignment horizontal="left"/>
    </xf>
    <xf numFmtId="0" fontId="2" fillId="2" borderId="0" xfId="0" applyFont="1" applyFill="1" applyAlignment="1">
      <alignment vertical="center"/>
    </xf>
    <xf numFmtId="0" fontId="8" fillId="2" borderId="0" xfId="0" applyFont="1" applyFill="1" applyAlignment="1">
      <alignment horizontal="left" vertical="center"/>
    </xf>
    <xf numFmtId="0" fontId="7" fillId="2" borderId="0" xfId="0" applyFont="1" applyFill="1" applyAlignment="1">
      <alignment horizontal="left" vertical="center"/>
    </xf>
    <xf numFmtId="0" fontId="4" fillId="3" borderId="0" xfId="0" applyFont="1" applyFill="1" applyAlignment="1">
      <alignment horizontal="center" vertical="center"/>
    </xf>
    <xf numFmtId="0" fontId="8" fillId="2" borderId="0" xfId="0" applyFont="1" applyFill="1" applyAlignment="1">
      <alignment horizontal="left" vertical="center" wrapText="1"/>
    </xf>
    <xf numFmtId="0" fontId="8" fillId="2" borderId="0" xfId="0" applyFont="1" applyFill="1" applyAlignment="1">
      <alignment vertical="center"/>
    </xf>
    <xf numFmtId="0" fontId="10" fillId="2" borderId="0" xfId="0" applyFont="1" applyFill="1" applyAlignment="1">
      <alignment vertical="center"/>
    </xf>
    <xf numFmtId="0" fontId="4" fillId="2" borderId="0" xfId="0" applyFont="1" applyFill="1" applyAlignment="1">
      <alignment horizontal="left" vertical="center"/>
    </xf>
    <xf numFmtId="0" fontId="12" fillId="2" borderId="0" xfId="0" applyFont="1" applyFill="1" applyAlignment="1">
      <alignment horizontal="left" vertical="center"/>
    </xf>
    <xf numFmtId="0" fontId="1" fillId="2" borderId="0" xfId="0" quotePrefix="1" applyFont="1" applyFill="1" applyAlignment="1">
      <alignment vertical="center"/>
    </xf>
    <xf numFmtId="0" fontId="15" fillId="2" borderId="0" xfId="0" applyFont="1" applyFill="1" applyAlignment="1">
      <alignment horizontal="left" indent="9"/>
    </xf>
    <xf numFmtId="0" fontId="11" fillId="2" borderId="0" xfId="0" applyFont="1" applyFill="1" applyAlignment="1">
      <alignment horizontal="left" vertical="top" indent="9"/>
    </xf>
    <xf numFmtId="0" fontId="2" fillId="2" borderId="0" xfId="0" applyFont="1" applyFill="1" applyAlignment="1">
      <alignment horizontal="center" vertical="center"/>
    </xf>
    <xf numFmtId="0" fontId="1" fillId="2" borderId="0" xfId="0" applyFont="1" applyFill="1" applyAlignment="1">
      <alignment horizontal="center" vertical="top"/>
    </xf>
    <xf numFmtId="0" fontId="2" fillId="2" borderId="0" xfId="0" applyFont="1" applyFill="1" applyAlignment="1">
      <alignment vertical="top"/>
    </xf>
    <xf numFmtId="164" fontId="1" fillId="2" borderId="0" xfId="1" applyNumberFormat="1" applyFont="1" applyFill="1" applyAlignment="1">
      <alignment horizontal="center" vertical="top"/>
    </xf>
    <xf numFmtId="164" fontId="10" fillId="2" borderId="0" xfId="1" applyNumberFormat="1" applyFont="1" applyFill="1" applyAlignment="1">
      <alignment horizontal="center" vertical="top"/>
    </xf>
    <xf numFmtId="0" fontId="4" fillId="2" borderId="0" xfId="0" applyFont="1" applyFill="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center"/>
    </xf>
    <xf numFmtId="0" fontId="3" fillId="2" borderId="0" xfId="0" applyFont="1" applyFill="1"/>
    <xf numFmtId="0" fontId="8" fillId="2" borderId="0" xfId="0" applyFont="1" applyFill="1" applyAlignment="1">
      <alignment vertical="top"/>
    </xf>
    <xf numFmtId="0" fontId="2" fillId="2" borderId="0" xfId="0" applyFont="1" applyFill="1" applyAlignment="1">
      <alignment horizontal="center"/>
    </xf>
    <xf numFmtId="0" fontId="16" fillId="2" borderId="0" xfId="0" applyFont="1" applyFill="1" applyAlignment="1">
      <alignment horizontal="left" vertical="top" wrapText="1" readingOrder="1"/>
    </xf>
    <xf numFmtId="0" fontId="10" fillId="2" borderId="0" xfId="0" quotePrefix="1" applyFont="1" applyFill="1" applyAlignment="1">
      <alignment vertical="top" wrapText="1"/>
    </xf>
    <xf numFmtId="0" fontId="15" fillId="2" borderId="0" xfId="0" applyFont="1" applyFill="1" applyAlignment="1">
      <alignment horizontal="left" indent="1"/>
    </xf>
    <xf numFmtId="0" fontId="11" fillId="2" borderId="0" xfId="0" applyFont="1" applyFill="1" applyAlignment="1">
      <alignment horizontal="left" vertical="top" indent="1"/>
    </xf>
    <xf numFmtId="0" fontId="10" fillId="2" borderId="0" xfId="0" quotePrefix="1" applyFont="1" applyFill="1" applyAlignment="1">
      <alignment horizontal="center" vertical="top" wrapText="1"/>
    </xf>
    <xf numFmtId="0" fontId="9" fillId="2" borderId="0" xfId="0" applyFont="1" applyFill="1" applyAlignment="1">
      <alignment horizontal="center" vertical="center"/>
    </xf>
    <xf numFmtId="0" fontId="1" fillId="2" borderId="0" xfId="0" applyFont="1" applyFill="1" applyAlignment="1">
      <alignment horizontal="center"/>
    </xf>
    <xf numFmtId="0" fontId="10" fillId="2" borderId="0" xfId="0" applyFont="1" applyFill="1" applyAlignment="1">
      <alignment horizontal="center" vertical="top"/>
    </xf>
    <xf numFmtId="164" fontId="2" fillId="2" borderId="9" xfId="1" applyNumberFormat="1" applyFont="1" applyFill="1" applyBorder="1" applyAlignment="1">
      <alignment horizontal="center" vertical="center"/>
    </xf>
    <xf numFmtId="164" fontId="2" fillId="2" borderId="10" xfId="1" applyNumberFormat="1" applyFont="1" applyFill="1" applyBorder="1" applyAlignment="1">
      <alignment horizontal="center" vertical="center"/>
    </xf>
    <xf numFmtId="164" fontId="2" fillId="2" borderId="7" xfId="1" applyNumberFormat="1" applyFont="1" applyFill="1" applyBorder="1" applyAlignment="1">
      <alignment horizontal="center" vertical="center"/>
    </xf>
    <xf numFmtId="164" fontId="2" fillId="2" borderId="8" xfId="1" applyNumberFormat="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5" xfId="0" applyFont="1" applyFill="1" applyBorder="1"/>
    <xf numFmtId="0" fontId="4" fillId="3" borderId="6" xfId="0" applyFont="1" applyFill="1" applyBorder="1"/>
    <xf numFmtId="0" fontId="15" fillId="2" borderId="0" xfId="0" applyFont="1" applyFill="1" applyAlignment="1">
      <alignment horizontal="center"/>
    </xf>
    <xf numFmtId="0" fontId="11" fillId="2" borderId="0" xfId="0" applyFont="1" applyFill="1" applyAlignment="1">
      <alignment horizontal="center" vertical="top"/>
    </xf>
    <xf numFmtId="0" fontId="7" fillId="2" borderId="0" xfId="0" applyFont="1" applyFill="1" applyAlignment="1">
      <alignment horizontal="center" vertical="center"/>
    </xf>
    <xf numFmtId="0" fontId="7" fillId="2" borderId="0" xfId="0" applyFont="1" applyFill="1" applyAlignment="1">
      <alignment horizontal="center"/>
    </xf>
    <xf numFmtId="0" fontId="8" fillId="2" borderId="0" xfId="0" applyFont="1" applyFill="1" applyAlignment="1">
      <alignment horizontal="center" vertical="center"/>
    </xf>
    <xf numFmtId="0" fontId="13" fillId="2" borderId="0" xfId="0" applyFont="1" applyFill="1" applyAlignment="1">
      <alignment horizontal="center"/>
    </xf>
    <xf numFmtId="0" fontId="12" fillId="2" borderId="0" xfId="0" applyFont="1" applyFill="1" applyAlignment="1">
      <alignment vertical="top"/>
    </xf>
    <xf numFmtId="0" fontId="12" fillId="2" borderId="0" xfId="0" quotePrefix="1" applyFont="1" applyFill="1" applyAlignment="1">
      <alignment vertical="center"/>
    </xf>
    <xf numFmtId="0" fontId="12" fillId="2" borderId="0" xfId="0" applyFont="1" applyFill="1" applyAlignment="1">
      <alignment horizontal="center" vertical="center"/>
    </xf>
    <xf numFmtId="0" fontId="12" fillId="2" borderId="0" xfId="0" applyFont="1" applyFill="1" applyAlignment="1">
      <alignment vertical="center"/>
    </xf>
    <xf numFmtId="0" fontId="20" fillId="2" borderId="0" xfId="2" applyFont="1" applyFill="1"/>
    <xf numFmtId="164" fontId="1" fillId="4" borderId="4" xfId="1" applyNumberFormat="1" applyFont="1" applyFill="1" applyBorder="1" applyAlignment="1">
      <alignment horizontal="right" vertical="center"/>
    </xf>
    <xf numFmtId="0" fontId="1" fillId="2" borderId="0" xfId="0" applyFont="1" applyFill="1" applyAlignment="1">
      <alignment horizontal="left"/>
    </xf>
    <xf numFmtId="164" fontId="1" fillId="2" borderId="0" xfId="1" applyNumberFormat="1" applyFont="1" applyFill="1" applyBorder="1" applyAlignment="1">
      <alignment vertical="center"/>
    </xf>
    <xf numFmtId="164" fontId="1" fillId="2" borderId="0" xfId="1" applyNumberFormat="1" applyFont="1" applyFill="1" applyBorder="1" applyAlignment="1">
      <alignment horizontal="center" vertical="center"/>
    </xf>
    <xf numFmtId="164" fontId="3" fillId="2" borderId="0" xfId="1" applyNumberFormat="1" applyFont="1" applyFill="1" applyBorder="1" applyAlignment="1">
      <alignment horizontal="left" vertical="center"/>
    </xf>
    <xf numFmtId="164" fontId="3" fillId="2" borderId="0" xfId="1" applyNumberFormat="1" applyFont="1" applyFill="1" applyBorder="1" applyAlignment="1">
      <alignment horizontal="center" vertical="center"/>
    </xf>
    <xf numFmtId="0" fontId="4" fillId="2" borderId="0" xfId="0" applyFont="1" applyFill="1" applyAlignment="1">
      <alignment vertical="center"/>
    </xf>
    <xf numFmtId="0" fontId="3" fillId="2" borderId="0" xfId="0" applyFon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164" fontId="10" fillId="2" borderId="0" xfId="1" applyNumberFormat="1" applyFont="1" applyFill="1" applyBorder="1" applyAlignment="1">
      <alignment horizontal="center" vertical="center"/>
    </xf>
    <xf numFmtId="0" fontId="10" fillId="2" borderId="0" xfId="0" applyFont="1" applyFill="1" applyAlignment="1">
      <alignment horizontal="left" vertical="center"/>
    </xf>
    <xf numFmtId="0" fontId="9" fillId="2" borderId="0" xfId="0" applyFont="1" applyFill="1" applyAlignment="1">
      <alignment vertical="top"/>
    </xf>
    <xf numFmtId="0" fontId="15" fillId="2" borderId="0" xfId="0" applyFont="1" applyFill="1" applyAlignment="1">
      <alignment horizontal="left" vertical="top"/>
    </xf>
    <xf numFmtId="0" fontId="11" fillId="2" borderId="0" xfId="0" applyFont="1" applyFill="1" applyAlignment="1">
      <alignment horizontal="left" vertical="top"/>
    </xf>
    <xf numFmtId="0" fontId="1" fillId="2" borderId="11" xfId="0" applyFont="1" applyFill="1" applyBorder="1" applyAlignment="1">
      <alignment vertical="center"/>
    </xf>
    <xf numFmtId="0" fontId="12" fillId="2" borderId="11" xfId="0" applyFont="1" applyFill="1" applyBorder="1" applyAlignment="1">
      <alignment vertical="top" wrapText="1"/>
    </xf>
    <xf numFmtId="0" fontId="12" fillId="2" borderId="11" xfId="0" applyFont="1" applyFill="1" applyBorder="1" applyAlignment="1">
      <alignment horizontal="center" vertical="center"/>
    </xf>
    <xf numFmtId="0" fontId="12" fillId="2" borderId="11" xfId="0" applyFont="1" applyFill="1" applyBorder="1" applyAlignment="1">
      <alignment horizontal="center" vertical="top"/>
    </xf>
    <xf numFmtId="164" fontId="12" fillId="2" borderId="11" xfId="1" applyNumberFormat="1" applyFont="1" applyFill="1" applyBorder="1" applyAlignment="1">
      <alignment horizontal="center" vertical="top"/>
    </xf>
    <xf numFmtId="0" fontId="12" fillId="2" borderId="11" xfId="0" applyFont="1" applyFill="1" applyBorder="1" applyAlignment="1">
      <alignment vertical="center"/>
    </xf>
    <xf numFmtId="0" fontId="1" fillId="2" borderId="11" xfId="0" applyFont="1" applyFill="1" applyBorder="1" applyAlignment="1">
      <alignment vertical="top"/>
    </xf>
    <xf numFmtId="0" fontId="16" fillId="2" borderId="11" xfId="0" applyFont="1" applyFill="1" applyBorder="1" applyAlignment="1">
      <alignment horizontal="left" vertical="top" wrapText="1" readingOrder="1"/>
    </xf>
    <xf numFmtId="0" fontId="12" fillId="2" borderId="11" xfId="0" applyFont="1" applyFill="1" applyBorder="1" applyAlignment="1">
      <alignment vertical="top"/>
    </xf>
    <xf numFmtId="0" fontId="16" fillId="0" borderId="11" xfId="0" applyFont="1" applyBorder="1" applyAlignment="1">
      <alignment horizontal="left" vertical="top" wrapText="1" readingOrder="1"/>
    </xf>
    <xf numFmtId="0" fontId="12" fillId="2" borderId="11" xfId="0" quotePrefix="1" applyFont="1" applyFill="1" applyBorder="1" applyAlignment="1">
      <alignment vertical="top"/>
    </xf>
    <xf numFmtId="0" fontId="12" fillId="2" borderId="11" xfId="0" quotePrefix="1" applyFont="1" applyFill="1" applyBorder="1" applyAlignment="1">
      <alignment horizontal="center" vertical="top"/>
    </xf>
    <xf numFmtId="0" fontId="12" fillId="2" borderId="11" xfId="0" applyFont="1" applyFill="1" applyBorder="1" applyAlignment="1">
      <alignment horizontal="right" vertical="top"/>
    </xf>
    <xf numFmtId="0" fontId="12" fillId="2" borderId="11" xfId="0" quotePrefix="1" applyFont="1" applyFill="1" applyBorder="1" applyAlignment="1">
      <alignment vertical="top" wrapText="1"/>
    </xf>
    <xf numFmtId="0" fontId="4" fillId="3" borderId="11" xfId="0" applyFont="1" applyFill="1" applyBorder="1" applyAlignment="1">
      <alignment horizontal="center" vertical="center"/>
    </xf>
    <xf numFmtId="0" fontId="4" fillId="3" borderId="11" xfId="0" applyFont="1" applyFill="1" applyBorder="1" applyAlignment="1">
      <alignment horizontal="center"/>
    </xf>
    <xf numFmtId="0" fontId="2" fillId="4" borderId="11" xfId="0" applyFont="1" applyFill="1" applyBorder="1" applyAlignment="1">
      <alignment vertical="center"/>
    </xf>
    <xf numFmtId="0" fontId="2" fillId="4" borderId="11" xfId="0" applyFont="1" applyFill="1" applyBorder="1" applyAlignment="1">
      <alignment horizontal="center" vertical="center"/>
    </xf>
    <xf numFmtId="0" fontId="7" fillId="4" borderId="11" xfId="0" applyFont="1" applyFill="1" applyBorder="1" applyAlignment="1">
      <alignment vertical="center"/>
    </xf>
    <xf numFmtId="0" fontId="7" fillId="4" borderId="11" xfId="0" applyFont="1" applyFill="1" applyBorder="1" applyAlignment="1">
      <alignment horizontal="center" vertical="center"/>
    </xf>
    <xf numFmtId="0" fontId="2" fillId="2" borderId="0" xfId="0" applyFont="1" applyFill="1" applyAlignment="1">
      <alignment horizontal="left"/>
    </xf>
    <xf numFmtId="0" fontId="12" fillId="2" borderId="11" xfId="0" applyFont="1" applyFill="1" applyBorder="1" applyAlignment="1">
      <alignment horizontal="center" vertical="top" wrapText="1"/>
    </xf>
    <xf numFmtId="164" fontId="1" fillId="2" borderId="11" xfId="1" applyNumberFormat="1" applyFont="1" applyFill="1" applyBorder="1" applyAlignment="1">
      <alignment horizontal="center" vertical="top"/>
    </xf>
    <xf numFmtId="0" fontId="4" fillId="5" borderId="12" xfId="0" applyFont="1" applyFill="1" applyBorder="1" applyAlignment="1">
      <alignment horizontal="left" vertical="center"/>
    </xf>
    <xf numFmtId="164" fontId="3" fillId="5" borderId="13" xfId="1" applyNumberFormat="1" applyFont="1" applyFill="1" applyBorder="1" applyAlignment="1">
      <alignment horizontal="left" vertical="center"/>
    </xf>
    <xf numFmtId="164" fontId="3" fillId="5" borderId="14" xfId="1" applyNumberFormat="1" applyFont="1" applyFill="1" applyBorder="1" applyAlignment="1">
      <alignment horizontal="right" vertical="center"/>
    </xf>
    <xf numFmtId="0" fontId="4" fillId="2" borderId="15" xfId="0" applyFont="1" applyFill="1" applyBorder="1" applyAlignment="1">
      <alignment horizontal="center" vertical="center"/>
    </xf>
    <xf numFmtId="0" fontId="9" fillId="2" borderId="16" xfId="0" applyFont="1" applyFill="1" applyBorder="1" applyAlignment="1">
      <alignment horizontal="right" vertical="center"/>
    </xf>
    <xf numFmtId="0" fontId="4" fillId="5" borderId="15" xfId="0" applyFont="1" applyFill="1" applyBorder="1" applyAlignment="1">
      <alignment horizontal="left" vertical="center"/>
    </xf>
    <xf numFmtId="0" fontId="10" fillId="5" borderId="16" xfId="0" applyFont="1" applyFill="1" applyBorder="1" applyAlignment="1">
      <alignment horizontal="right" vertical="center"/>
    </xf>
    <xf numFmtId="0" fontId="7" fillId="4" borderId="15" xfId="0" applyFont="1" applyFill="1" applyBorder="1" applyAlignment="1">
      <alignment horizontal="left" vertical="center"/>
    </xf>
    <xf numFmtId="0" fontId="10" fillId="4" borderId="16" xfId="0" applyFont="1" applyFill="1" applyBorder="1" applyAlignment="1">
      <alignment horizontal="right" vertical="center"/>
    </xf>
    <xf numFmtId="164" fontId="12" fillId="2" borderId="16" xfId="1" applyNumberFormat="1" applyFont="1" applyFill="1" applyBorder="1" applyAlignment="1">
      <alignment horizontal="right" vertical="center"/>
    </xf>
    <xf numFmtId="0" fontId="4" fillId="5" borderId="15" xfId="0" applyFont="1" applyFill="1" applyBorder="1" applyAlignment="1">
      <alignment vertical="center"/>
    </xf>
    <xf numFmtId="0" fontId="2" fillId="4" borderId="15" xfId="0" applyFont="1" applyFill="1" applyBorder="1" applyAlignment="1">
      <alignment vertical="center"/>
    </xf>
    <xf numFmtId="0" fontId="12" fillId="4" borderId="16" xfId="0" applyFont="1" applyFill="1" applyBorder="1" applyAlignment="1">
      <alignment horizontal="right" vertical="center"/>
    </xf>
    <xf numFmtId="0" fontId="1" fillId="2" borderId="15" xfId="0" applyFont="1" applyFill="1" applyBorder="1" applyAlignment="1">
      <alignment vertical="center"/>
    </xf>
    <xf numFmtId="0" fontId="7" fillId="4" borderId="16" xfId="0" applyFont="1" applyFill="1" applyBorder="1" applyAlignment="1">
      <alignment horizontal="right" vertical="center"/>
    </xf>
    <xf numFmtId="0" fontId="9" fillId="4" borderId="16" xfId="0" applyFont="1" applyFill="1" applyBorder="1" applyAlignment="1">
      <alignment horizontal="right" vertical="center"/>
    </xf>
    <xf numFmtId="0" fontId="12" fillId="5" borderId="16" xfId="0" applyFont="1" applyFill="1" applyBorder="1" applyAlignment="1">
      <alignment horizontal="right" vertical="center"/>
    </xf>
    <xf numFmtId="164" fontId="12" fillId="2" borderId="0" xfId="1" applyNumberFormat="1" applyFont="1" applyFill="1" applyBorder="1" applyAlignment="1">
      <alignment horizontal="center" vertical="center"/>
    </xf>
    <xf numFmtId="0" fontId="12" fillId="2" borderId="15" xfId="0" applyFont="1" applyFill="1" applyBorder="1" applyAlignment="1">
      <alignment vertical="center"/>
    </xf>
    <xf numFmtId="0" fontId="7" fillId="4" borderId="15" xfId="0" applyFont="1" applyFill="1" applyBorder="1" applyAlignment="1">
      <alignment vertical="center"/>
    </xf>
    <xf numFmtId="0" fontId="12" fillId="2" borderId="15" xfId="0" applyFont="1" applyFill="1" applyBorder="1" applyAlignment="1">
      <alignment vertical="center" wrapText="1"/>
    </xf>
    <xf numFmtId="0" fontId="1" fillId="2" borderId="15" xfId="0" applyFont="1" applyFill="1" applyBorder="1" applyAlignment="1">
      <alignment horizontal="left" vertical="center"/>
    </xf>
    <xf numFmtId="0" fontId="2" fillId="4" borderId="11" xfId="0" applyFont="1" applyFill="1" applyBorder="1"/>
    <xf numFmtId="0" fontId="2" fillId="4" borderId="11" xfId="0" applyFont="1" applyFill="1" applyBorder="1" applyAlignment="1">
      <alignment horizontal="center"/>
    </xf>
    <xf numFmtId="0" fontId="12" fillId="2" borderId="11" xfId="0" quotePrefix="1" applyFont="1" applyFill="1" applyBorder="1" applyAlignment="1">
      <alignment horizontal="center" vertical="top" wrapText="1"/>
    </xf>
    <xf numFmtId="0" fontId="12" fillId="2" borderId="11" xfId="0" applyFont="1" applyFill="1" applyBorder="1" applyAlignment="1">
      <alignment wrapText="1"/>
    </xf>
    <xf numFmtId="0" fontId="12" fillId="2" borderId="11" xfId="0" quotePrefix="1" applyFont="1" applyFill="1" applyBorder="1" applyAlignment="1">
      <alignment horizontal="left" vertical="top" wrapText="1"/>
    </xf>
    <xf numFmtId="0" fontId="7" fillId="4" borderId="11" xfId="0" applyFont="1" applyFill="1" applyBorder="1" applyAlignment="1">
      <alignment horizontal="center" vertical="top"/>
    </xf>
    <xf numFmtId="164" fontId="12" fillId="2" borderId="11" xfId="1" applyNumberFormat="1" applyFont="1" applyFill="1" applyBorder="1" applyAlignment="1">
      <alignment horizontal="right" vertical="top"/>
    </xf>
    <xf numFmtId="0" fontId="4" fillId="3" borderId="11" xfId="0" applyFont="1" applyFill="1" applyBorder="1" applyAlignment="1">
      <alignment horizontal="center" vertical="top"/>
    </xf>
    <xf numFmtId="0" fontId="12" fillId="2" borderId="11" xfId="0" applyFont="1" applyFill="1" applyBorder="1" applyAlignment="1">
      <alignment horizontal="left" vertical="top" wrapText="1" readingOrder="1"/>
    </xf>
    <xf numFmtId="0" fontId="7" fillId="4" borderId="11" xfId="0" applyFont="1" applyFill="1" applyBorder="1" applyAlignment="1">
      <alignment vertical="top"/>
    </xf>
    <xf numFmtId="164" fontId="7" fillId="4" borderId="11" xfId="1" applyNumberFormat="1" applyFont="1" applyFill="1" applyBorder="1" applyAlignment="1">
      <alignment horizontal="right" vertical="center"/>
    </xf>
    <xf numFmtId="0" fontId="4" fillId="3" borderId="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6" xfId="0" applyFont="1" applyFill="1" applyBorder="1" applyAlignment="1">
      <alignment horizontal="center" vertical="center"/>
    </xf>
    <xf numFmtId="0" fontId="14" fillId="4" borderId="7" xfId="0" applyFont="1" applyFill="1" applyBorder="1" applyAlignment="1">
      <alignment horizontal="right" vertical="center"/>
    </xf>
    <xf numFmtId="164" fontId="1" fillId="4" borderId="0" xfId="1" applyNumberFormat="1" applyFont="1" applyFill="1" applyBorder="1" applyAlignment="1">
      <alignment vertical="center"/>
    </xf>
    <xf numFmtId="164" fontId="1" fillId="4" borderId="8" xfId="1" applyNumberFormat="1" applyFont="1" applyFill="1" applyBorder="1" applyAlignment="1">
      <alignment vertical="center"/>
    </xf>
    <xf numFmtId="0" fontId="14" fillId="4" borderId="9" xfId="0" applyFont="1" applyFill="1" applyBorder="1" applyAlignment="1">
      <alignment horizontal="right" vertical="center"/>
    </xf>
    <xf numFmtId="164" fontId="12" fillId="4" borderId="10" xfId="1" applyNumberFormat="1" applyFont="1" applyFill="1" applyBorder="1" applyAlignment="1">
      <alignment horizontal="right" vertical="center"/>
    </xf>
    <xf numFmtId="0" fontId="12" fillId="0" borderId="11" xfId="0" quotePrefix="1" applyFont="1" applyBorder="1" applyAlignment="1">
      <alignment vertical="top" wrapText="1"/>
    </xf>
    <xf numFmtId="0" fontId="12" fillId="0" borderId="11" xfId="0" applyFont="1" applyBorder="1" applyAlignment="1">
      <alignment vertical="top" wrapText="1"/>
    </xf>
    <xf numFmtId="0" fontId="12" fillId="0" borderId="11" xfId="0" applyFont="1" applyBorder="1" applyAlignment="1">
      <alignment vertical="top"/>
    </xf>
    <xf numFmtId="0" fontId="12" fillId="0" borderId="11" xfId="0" applyFont="1" applyBorder="1" applyAlignment="1">
      <alignment horizontal="center" vertical="center"/>
    </xf>
    <xf numFmtId="164" fontId="7" fillId="0" borderId="11" xfId="1" applyNumberFormat="1" applyFont="1" applyFill="1" applyBorder="1" applyAlignment="1">
      <alignment horizontal="right" vertical="center"/>
    </xf>
    <xf numFmtId="0" fontId="12" fillId="0" borderId="15" xfId="0" applyFont="1" applyBorder="1" applyAlignment="1">
      <alignment vertical="center"/>
    </xf>
    <xf numFmtId="49" fontId="12" fillId="2" borderId="11" xfId="0" quotePrefix="1" applyNumberFormat="1" applyFont="1" applyFill="1" applyBorder="1" applyAlignment="1">
      <alignment vertical="top" wrapText="1"/>
    </xf>
    <xf numFmtId="0" fontId="1" fillId="2" borderId="20" xfId="0" applyFont="1" applyFill="1" applyBorder="1" applyAlignment="1">
      <alignment vertical="top"/>
    </xf>
    <xf numFmtId="49" fontId="12" fillId="2" borderId="20" xfId="0" quotePrefix="1" applyNumberFormat="1" applyFont="1" applyFill="1" applyBorder="1" applyAlignment="1">
      <alignment vertical="top" wrapText="1"/>
    </xf>
    <xf numFmtId="164" fontId="12" fillId="2" borderId="20" xfId="1" applyNumberFormat="1" applyFont="1" applyFill="1" applyBorder="1" applyAlignment="1">
      <alignment horizontal="center" vertical="top"/>
    </xf>
    <xf numFmtId="0" fontId="16" fillId="2" borderId="20" xfId="0" applyFont="1" applyFill="1" applyBorder="1" applyAlignment="1">
      <alignment horizontal="left" vertical="top" wrapText="1" readingOrder="1"/>
    </xf>
    <xf numFmtId="0" fontId="16" fillId="2" borderId="11" xfId="0" applyFont="1" applyFill="1" applyBorder="1" applyAlignment="1">
      <alignment wrapText="1"/>
    </xf>
    <xf numFmtId="0" fontId="24" fillId="2" borderId="0" xfId="0" applyFont="1" applyFill="1" applyAlignment="1">
      <alignment vertical="top"/>
    </xf>
    <xf numFmtId="164" fontId="12" fillId="4" borderId="0" xfId="1" applyNumberFormat="1" applyFont="1" applyFill="1" applyBorder="1" applyAlignment="1">
      <alignment horizontal="center" vertical="center"/>
    </xf>
    <xf numFmtId="164" fontId="12" fillId="4" borderId="16" xfId="1" applyNumberFormat="1" applyFont="1" applyFill="1" applyBorder="1" applyAlignment="1">
      <alignment horizontal="right" vertical="center"/>
    </xf>
    <xf numFmtId="0" fontId="16" fillId="2" borderId="20" xfId="0" applyFont="1" applyFill="1" applyBorder="1" applyAlignment="1">
      <alignment vertical="top"/>
    </xf>
    <xf numFmtId="0" fontId="16" fillId="2" borderId="20" xfId="0" applyFont="1" applyFill="1" applyBorder="1" applyAlignment="1">
      <alignment horizontal="center" vertical="top" wrapText="1"/>
    </xf>
    <xf numFmtId="0" fontId="16" fillId="0" borderId="20" xfId="0" applyFont="1" applyBorder="1" applyAlignment="1">
      <alignment vertical="top" wrapText="1"/>
    </xf>
    <xf numFmtId="0" fontId="21" fillId="6" borderId="21" xfId="0" applyFont="1" applyFill="1" applyBorder="1" applyAlignment="1">
      <alignment vertical="top"/>
    </xf>
    <xf numFmtId="0" fontId="16" fillId="6" borderId="22" xfId="0" applyFont="1" applyFill="1" applyBorder="1" applyAlignment="1">
      <alignment vertical="top" wrapText="1"/>
    </xf>
    <xf numFmtId="0" fontId="16" fillId="6" borderId="22" xfId="0" applyFont="1" applyFill="1" applyBorder="1" applyAlignment="1">
      <alignment horizontal="left" vertical="top" wrapText="1" readingOrder="1"/>
    </xf>
    <xf numFmtId="0" fontId="4" fillId="3" borderId="23" xfId="0" applyFont="1" applyFill="1" applyBorder="1" applyAlignment="1">
      <alignment horizontal="center" vertical="center"/>
    </xf>
    <xf numFmtId="0" fontId="16" fillId="6" borderId="24" xfId="0" quotePrefix="1" applyFont="1" applyFill="1" applyBorder="1" applyAlignment="1">
      <alignment vertical="top" wrapText="1"/>
    </xf>
    <xf numFmtId="0" fontId="4" fillId="3" borderId="25" xfId="0" applyFont="1" applyFill="1" applyBorder="1" applyAlignment="1">
      <alignment horizontal="center" vertical="center"/>
    </xf>
    <xf numFmtId="0" fontId="16" fillId="6" borderId="26" xfId="0" quotePrefix="1" applyFont="1" applyFill="1" applyBorder="1" applyAlignment="1">
      <alignment vertical="top" wrapText="1"/>
    </xf>
    <xf numFmtId="164" fontId="12" fillId="2" borderId="25" xfId="1" applyNumberFormat="1" applyFont="1" applyFill="1" applyBorder="1" applyAlignment="1">
      <alignment horizontal="right" vertical="top"/>
    </xf>
    <xf numFmtId="0" fontId="1" fillId="0" borderId="0" xfId="0" applyFont="1" applyAlignment="1">
      <alignment vertical="center"/>
    </xf>
    <xf numFmtId="0" fontId="3" fillId="3" borderId="20" xfId="0" applyFont="1" applyFill="1" applyBorder="1" applyAlignment="1">
      <alignment horizontal="center" vertical="center"/>
    </xf>
    <xf numFmtId="0" fontId="2" fillId="4" borderId="23" xfId="0" applyFont="1" applyFill="1" applyBorder="1" applyAlignment="1">
      <alignment vertical="center"/>
    </xf>
    <xf numFmtId="0" fontId="4" fillId="3" borderId="40" xfId="0" applyFont="1" applyFill="1" applyBorder="1" applyAlignment="1">
      <alignment horizontal="center" vertical="center"/>
    </xf>
    <xf numFmtId="0" fontId="2" fillId="4" borderId="40" xfId="0" applyFont="1" applyFill="1" applyBorder="1" applyAlignment="1">
      <alignment vertical="center"/>
    </xf>
    <xf numFmtId="0" fontId="26" fillId="2" borderId="0" xfId="0" applyFont="1" applyFill="1"/>
    <xf numFmtId="0" fontId="16" fillId="2" borderId="0" xfId="0" applyFont="1" applyFill="1"/>
    <xf numFmtId="164" fontId="0" fillId="0" borderId="20" xfId="1" applyNumberFormat="1" applyFont="1" applyBorder="1"/>
    <xf numFmtId="164" fontId="12" fillId="2" borderId="16" xfId="1" applyNumberFormat="1" applyFont="1" applyFill="1" applyBorder="1" applyAlignment="1">
      <alignment horizontal="right"/>
    </xf>
    <xf numFmtId="0" fontId="3" fillId="5" borderId="0" xfId="0" applyFont="1" applyFill="1" applyAlignment="1">
      <alignment horizontal="left" vertical="center"/>
    </xf>
    <xf numFmtId="0" fontId="3" fillId="4" borderId="0" xfId="0" applyFont="1" applyFill="1" applyAlignment="1">
      <alignment horizontal="left" vertical="center"/>
    </xf>
    <xf numFmtId="0" fontId="3" fillId="5" borderId="0" xfId="0" applyFont="1" applyFill="1" applyAlignment="1">
      <alignment horizontal="center" vertical="center"/>
    </xf>
    <xf numFmtId="0" fontId="2" fillId="4" borderId="0" xfId="0" applyFont="1" applyFill="1" applyAlignment="1">
      <alignment vertical="center"/>
    </xf>
    <xf numFmtId="0" fontId="1" fillId="5" borderId="0" xfId="0" applyFont="1" applyFill="1" applyAlignment="1">
      <alignment horizontal="center" vertical="center"/>
    </xf>
    <xf numFmtId="0" fontId="7" fillId="4" borderId="0" xfId="0" applyFont="1" applyFill="1" applyAlignment="1">
      <alignment vertical="center"/>
    </xf>
    <xf numFmtId="164" fontId="12" fillId="2" borderId="0" xfId="1" applyNumberFormat="1" applyFont="1" applyFill="1" applyBorder="1" applyAlignment="1">
      <alignment horizontal="left" vertical="center" wrapText="1" readingOrder="1"/>
    </xf>
    <xf numFmtId="0" fontId="12" fillId="5" borderId="0" xfId="0" applyFont="1" applyFill="1" applyAlignment="1">
      <alignment horizontal="center" vertical="center"/>
    </xf>
    <xf numFmtId="0" fontId="12" fillId="4" borderId="0" xfId="0" applyFont="1" applyFill="1" applyAlignment="1">
      <alignment horizontal="left" vertical="center" wrapText="1" readingOrder="1"/>
    </xf>
    <xf numFmtId="0" fontId="12" fillId="2" borderId="42" xfId="0" applyFont="1" applyFill="1" applyBorder="1" applyAlignment="1">
      <alignment vertical="center"/>
    </xf>
    <xf numFmtId="164" fontId="12" fillId="2" borderId="43" xfId="1" applyNumberFormat="1" applyFont="1" applyFill="1" applyBorder="1" applyAlignment="1">
      <alignment horizontal="right" vertical="center"/>
    </xf>
    <xf numFmtId="0" fontId="27" fillId="4" borderId="44" xfId="0" applyFont="1" applyFill="1" applyBorder="1" applyAlignment="1">
      <alignment horizontal="right" vertical="center"/>
    </xf>
    <xf numFmtId="164" fontId="1" fillId="4" borderId="44" xfId="1" applyNumberFormat="1" applyFont="1" applyFill="1" applyBorder="1" applyAlignment="1">
      <alignment vertical="center"/>
    </xf>
    <xf numFmtId="0" fontId="21" fillId="4" borderId="15" xfId="0" applyFont="1" applyFill="1" applyBorder="1" applyAlignment="1">
      <alignment horizontal="left" vertical="center"/>
    </xf>
    <xf numFmtId="0" fontId="16" fillId="2" borderId="11" xfId="0" applyFont="1" applyFill="1" applyBorder="1" applyAlignment="1">
      <alignment vertical="center" wrapText="1"/>
    </xf>
    <xf numFmtId="0" fontId="7" fillId="4" borderId="11" xfId="0" quotePrefix="1" applyFont="1" applyFill="1" applyBorder="1" applyAlignment="1">
      <alignment vertical="center"/>
    </xf>
    <xf numFmtId="0" fontId="1" fillId="2" borderId="18" xfId="0" applyFont="1" applyFill="1" applyBorder="1" applyAlignment="1">
      <alignment vertical="top"/>
    </xf>
    <xf numFmtId="0" fontId="16" fillId="2" borderId="19" xfId="0" applyFont="1" applyFill="1" applyBorder="1" applyAlignment="1">
      <alignment vertical="top" wrapText="1"/>
    </xf>
    <xf numFmtId="49" fontId="12" fillId="2" borderId="18" xfId="0" quotePrefix="1" applyNumberFormat="1" applyFont="1" applyFill="1" applyBorder="1" applyAlignment="1">
      <alignment vertical="top" wrapText="1"/>
    </xf>
    <xf numFmtId="0" fontId="16" fillId="2" borderId="19" xfId="0" applyFont="1" applyFill="1" applyBorder="1" applyAlignment="1">
      <alignment horizontal="center" vertical="top" wrapText="1"/>
    </xf>
    <xf numFmtId="164" fontId="12" fillId="2" borderId="18" xfId="1" applyNumberFormat="1" applyFont="1" applyFill="1" applyBorder="1" applyAlignment="1">
      <alignment horizontal="center" vertical="top"/>
    </xf>
    <xf numFmtId="0" fontId="7" fillId="4" borderId="23" xfId="0" applyFont="1" applyFill="1" applyBorder="1" applyAlignment="1">
      <alignment vertical="top"/>
    </xf>
    <xf numFmtId="0" fontId="7" fillId="4" borderId="39" xfId="0" applyFont="1" applyFill="1" applyBorder="1" applyAlignment="1">
      <alignment vertical="top"/>
    </xf>
    <xf numFmtId="0" fontId="7" fillId="4" borderId="40" xfId="0" applyFont="1" applyFill="1" applyBorder="1" applyAlignment="1">
      <alignment vertical="top"/>
    </xf>
    <xf numFmtId="0" fontId="4" fillId="3" borderId="20" xfId="0" applyFont="1" applyFill="1" applyBorder="1" applyAlignment="1">
      <alignment horizontal="center" vertical="center"/>
    </xf>
    <xf numFmtId="0" fontId="1" fillId="2" borderId="20" xfId="0" applyFont="1" applyFill="1" applyBorder="1" applyAlignment="1">
      <alignment vertical="center"/>
    </xf>
    <xf numFmtId="0" fontId="1" fillId="2" borderId="11" xfId="0" applyFont="1" applyFill="1" applyBorder="1"/>
    <xf numFmtId="164" fontId="12" fillId="2" borderId="1" xfId="1" applyNumberFormat="1" applyFont="1" applyFill="1" applyBorder="1" applyAlignment="1">
      <alignment horizontal="right" vertical="center"/>
    </xf>
    <xf numFmtId="164" fontId="12" fillId="2" borderId="0" xfId="1" applyNumberFormat="1" applyFont="1" applyFill="1" applyBorder="1" applyAlignment="1">
      <alignment horizontal="right" vertical="center"/>
    </xf>
    <xf numFmtId="164" fontId="1" fillId="2" borderId="0" xfId="1" applyNumberFormat="1" applyFont="1" applyFill="1" applyBorder="1" applyAlignment="1">
      <alignment horizontal="right" vertical="center"/>
    </xf>
    <xf numFmtId="164" fontId="1" fillId="2" borderId="0" xfId="0" applyNumberFormat="1" applyFont="1" applyFill="1" applyAlignment="1">
      <alignment vertical="center"/>
    </xf>
    <xf numFmtId="164" fontId="1" fillId="2" borderId="0" xfId="0" applyNumberFormat="1" applyFont="1" applyFill="1"/>
    <xf numFmtId="0" fontId="16" fillId="2" borderId="0" xfId="0" applyFont="1" applyFill="1" applyAlignment="1">
      <alignment vertical="center"/>
    </xf>
    <xf numFmtId="0" fontId="16" fillId="2" borderId="45" xfId="0" applyFont="1" applyFill="1" applyBorder="1" applyAlignment="1">
      <alignment horizontal="left" vertical="center"/>
    </xf>
    <xf numFmtId="0" fontId="16" fillId="2" borderId="27" xfId="0" applyFont="1" applyFill="1" applyBorder="1" applyAlignment="1">
      <alignment horizontal="right" vertical="center"/>
    </xf>
    <xf numFmtId="0" fontId="16" fillId="2" borderId="46" xfId="0" applyFont="1" applyFill="1" applyBorder="1" applyAlignment="1">
      <alignment horizontal="left" vertical="center"/>
    </xf>
    <xf numFmtId="0" fontId="16" fillId="2" borderId="15" xfId="0" applyFont="1" applyFill="1" applyBorder="1" applyAlignment="1">
      <alignment horizontal="left" vertical="center"/>
    </xf>
    <xf numFmtId="0" fontId="16" fillId="2" borderId="0" xfId="0" applyFont="1" applyFill="1" applyAlignment="1">
      <alignment horizontal="right" vertical="center"/>
    </xf>
    <xf numFmtId="0" fontId="16" fillId="2" borderId="16" xfId="0" applyFont="1" applyFill="1" applyBorder="1" applyAlignment="1">
      <alignment horizontal="left" vertical="center"/>
    </xf>
    <xf numFmtId="0" fontId="16" fillId="2" borderId="42" xfId="0" applyFont="1" applyFill="1" applyBorder="1" applyAlignment="1">
      <alignment horizontal="left" vertical="center"/>
    </xf>
    <xf numFmtId="0" fontId="16" fillId="2" borderId="1" xfId="0" applyFont="1" applyFill="1" applyBorder="1" applyAlignment="1">
      <alignment horizontal="right" vertical="center"/>
    </xf>
    <xf numFmtId="0" fontId="16" fillId="2" borderId="43" xfId="0" applyFont="1" applyFill="1" applyBorder="1" applyAlignment="1">
      <alignment horizontal="left" vertical="center"/>
    </xf>
    <xf numFmtId="0" fontId="1" fillId="2" borderId="11" xfId="0" applyFont="1" applyFill="1" applyBorder="1" applyAlignment="1">
      <alignment wrapText="1"/>
    </xf>
    <xf numFmtId="0" fontId="1" fillId="2" borderId="0" xfId="0" applyFont="1" applyFill="1" applyAlignment="1">
      <alignment horizontal="right"/>
    </xf>
    <xf numFmtId="0" fontId="12" fillId="2" borderId="11" xfId="0" applyFont="1" applyFill="1" applyBorder="1" applyAlignment="1" applyProtection="1">
      <alignment horizontal="center" vertical="top"/>
      <protection locked="0"/>
    </xf>
    <xf numFmtId="0" fontId="12" fillId="6" borderId="11" xfId="0" applyFont="1" applyFill="1" applyBorder="1" applyAlignment="1">
      <alignment horizontal="center" vertical="top"/>
    </xf>
    <xf numFmtId="0" fontId="0" fillId="6" borderId="20" xfId="0" applyFill="1" applyBorder="1"/>
    <xf numFmtId="0" fontId="12" fillId="8" borderId="11" xfId="0" applyFont="1" applyFill="1" applyBorder="1" applyAlignment="1" applyProtection="1">
      <alignment horizontal="center" vertical="top"/>
      <protection locked="0"/>
    </xf>
    <xf numFmtId="0" fontId="1" fillId="8" borderId="11" xfId="0" applyFont="1" applyFill="1" applyBorder="1" applyProtection="1">
      <protection locked="0"/>
    </xf>
    <xf numFmtId="0" fontId="1" fillId="8" borderId="1" xfId="0" applyFont="1" applyFill="1" applyBorder="1" applyProtection="1">
      <protection locked="0"/>
    </xf>
    <xf numFmtId="0" fontId="1" fillId="8" borderId="11" xfId="0" applyFont="1" applyFill="1" applyBorder="1" applyAlignment="1" applyProtection="1">
      <alignment horizontal="center" vertical="top"/>
      <protection locked="0"/>
    </xf>
    <xf numFmtId="0" fontId="0" fillId="8" borderId="20" xfId="0" applyFill="1" applyBorder="1" applyProtection="1">
      <protection locked="0"/>
    </xf>
    <xf numFmtId="0" fontId="3" fillId="2" borderId="0" xfId="0" applyFont="1" applyFill="1" applyProtection="1">
      <protection locked="0" hidden="1"/>
    </xf>
    <xf numFmtId="0" fontId="1" fillId="2" borderId="0" xfId="0" applyFont="1" applyFill="1" applyAlignment="1">
      <alignment vertical="center" wrapText="1"/>
    </xf>
    <xf numFmtId="0" fontId="16" fillId="2" borderId="0" xfId="0" applyFont="1" applyFill="1" applyAlignment="1">
      <alignment wrapText="1"/>
    </xf>
    <xf numFmtId="0" fontId="1" fillId="2" borderId="0" xfId="0" applyFont="1" applyFill="1" applyAlignment="1">
      <alignment wrapText="1"/>
    </xf>
    <xf numFmtId="0" fontId="12" fillId="2" borderId="0" xfId="0" applyFont="1" applyFill="1" applyAlignment="1">
      <alignment horizontal="left" vertical="center" wrapText="1"/>
    </xf>
    <xf numFmtId="0" fontId="16" fillId="2" borderId="0" xfId="0" applyFont="1" applyFill="1" applyAlignment="1">
      <alignment horizontal="left" wrapText="1"/>
    </xf>
    <xf numFmtId="0" fontId="1" fillId="8" borderId="0" xfId="0" applyFont="1" applyFill="1" applyProtection="1">
      <protection locked="0"/>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2" fillId="2" borderId="28" xfId="0" applyFont="1" applyFill="1" applyBorder="1" applyAlignment="1">
      <alignment horizontal="center"/>
    </xf>
    <xf numFmtId="0" fontId="14" fillId="2" borderId="0" xfId="0" applyFont="1" applyFill="1" applyAlignment="1">
      <alignment horizontal="right" vertical="center"/>
    </xf>
    <xf numFmtId="0" fontId="1" fillId="2" borderId="0" xfId="0" applyFont="1" applyFill="1" applyAlignment="1">
      <alignment horizontal="left" vertical="top"/>
    </xf>
    <xf numFmtId="0" fontId="16" fillId="2" borderId="0" xfId="0" quotePrefix="1" applyFont="1" applyFill="1" applyAlignment="1">
      <alignment horizontal="left" vertical="center" wrapText="1"/>
    </xf>
    <xf numFmtId="0" fontId="1" fillId="2" borderId="0" xfId="0" quotePrefix="1" applyFont="1" applyFill="1" applyAlignment="1">
      <alignment horizontal="left" vertical="center" wrapText="1"/>
    </xf>
    <xf numFmtId="0" fontId="4" fillId="3" borderId="0" xfId="0" applyFont="1" applyFill="1" applyAlignment="1">
      <alignment horizontal="left" vertical="center"/>
    </xf>
    <xf numFmtId="0" fontId="12" fillId="2" borderId="0" xfId="0" applyFont="1" applyFill="1" applyAlignment="1">
      <alignment horizontal="left" vertical="center" wrapText="1"/>
    </xf>
    <xf numFmtId="0" fontId="1" fillId="2" borderId="0" xfId="0" applyFont="1" applyFill="1" applyAlignment="1">
      <alignment horizontal="left" vertical="center" wrapText="1"/>
    </xf>
    <xf numFmtId="0" fontId="16" fillId="2" borderId="0" xfId="0" applyFont="1" applyFill="1" applyAlignment="1">
      <alignment wrapText="1"/>
    </xf>
    <xf numFmtId="0" fontId="1" fillId="2" borderId="0" xfId="0" applyFont="1" applyFill="1" applyAlignment="1">
      <alignment wrapText="1"/>
    </xf>
    <xf numFmtId="0" fontId="16" fillId="2" borderId="0" xfId="0" quotePrefix="1" applyFont="1" applyFill="1" applyAlignment="1">
      <alignment horizontal="left" vertical="top" wrapText="1"/>
    </xf>
    <xf numFmtId="0" fontId="12" fillId="2" borderId="0" xfId="0" quotePrefix="1" applyFont="1" applyFill="1" applyAlignment="1">
      <alignment horizontal="left" vertical="top" wrapText="1"/>
    </xf>
    <xf numFmtId="0" fontId="16" fillId="2" borderId="0" xfId="0" applyFont="1" applyFill="1" applyAlignment="1">
      <alignment horizontal="left" wrapText="1"/>
    </xf>
    <xf numFmtId="0" fontId="16" fillId="2" borderId="0" xfId="0" applyFont="1" applyFill="1" applyAlignment="1">
      <alignment horizontal="left" vertical="center" wrapText="1"/>
    </xf>
    <xf numFmtId="0" fontId="16" fillId="2" borderId="0" xfId="0" applyFont="1" applyFill="1" applyAlignment="1">
      <alignment horizontal="left" vertical="center"/>
    </xf>
    <xf numFmtId="0" fontId="1" fillId="2" borderId="0" xfId="0" quotePrefix="1" applyFont="1" applyFill="1" applyAlignment="1">
      <alignment horizontal="left" vertical="top" wrapText="1"/>
    </xf>
    <xf numFmtId="0" fontId="16" fillId="2" borderId="0" xfId="0" quotePrefix="1" applyFont="1" applyFill="1" applyAlignment="1">
      <alignment vertical="center" wrapText="1"/>
    </xf>
    <xf numFmtId="0" fontId="1" fillId="2" borderId="0" xfId="0" applyFont="1" applyFill="1" applyAlignment="1">
      <alignment vertical="center" wrapText="1"/>
    </xf>
    <xf numFmtId="0" fontId="16" fillId="8" borderId="0" xfId="0" quotePrefix="1" applyFont="1" applyFill="1" applyAlignment="1">
      <alignment horizontal="left" vertical="center" wrapText="1"/>
    </xf>
    <xf numFmtId="0" fontId="1" fillId="8" borderId="0" xfId="0" applyFont="1" applyFill="1" applyProtection="1">
      <protection locked="0"/>
    </xf>
    <xf numFmtId="0" fontId="4" fillId="3" borderId="0" xfId="0" applyFont="1" applyFill="1" applyAlignment="1">
      <alignment horizontal="left"/>
    </xf>
    <xf numFmtId="0" fontId="1" fillId="2" borderId="0" xfId="0" applyFont="1" applyFill="1" applyAlignment="1">
      <alignment horizontal="left" wrapText="1"/>
    </xf>
    <xf numFmtId="0" fontId="3" fillId="5" borderId="12" xfId="0" applyFont="1" applyFill="1" applyBorder="1" applyAlignment="1">
      <alignment horizontal="left" vertical="center"/>
    </xf>
    <xf numFmtId="0" fontId="3" fillId="5" borderId="13" xfId="0" applyFont="1" applyFill="1" applyBorder="1" applyAlignment="1">
      <alignment horizontal="left" vertical="center"/>
    </xf>
    <xf numFmtId="0" fontId="3" fillId="5" borderId="14" xfId="0" applyFont="1" applyFill="1" applyBorder="1" applyAlignment="1">
      <alignment horizontal="left" vertical="center"/>
    </xf>
    <xf numFmtId="0" fontId="1" fillId="2" borderId="0" xfId="0" applyFont="1" applyFill="1" applyAlignment="1">
      <alignment horizontal="left" vertical="top" wrapText="1"/>
    </xf>
    <xf numFmtId="0" fontId="4" fillId="7" borderId="31" xfId="0" applyFont="1" applyFill="1" applyBorder="1" applyAlignment="1">
      <alignment horizontal="center"/>
    </xf>
    <xf numFmtId="0" fontId="4" fillId="7" borderId="32" xfId="0" applyFont="1" applyFill="1" applyBorder="1" applyAlignment="1">
      <alignment horizontal="center"/>
    </xf>
    <xf numFmtId="0" fontId="4" fillId="7" borderId="33" xfId="0" applyFont="1" applyFill="1" applyBorder="1" applyAlignment="1">
      <alignment horizontal="center"/>
    </xf>
    <xf numFmtId="0" fontId="3" fillId="7" borderId="34" xfId="0" applyFont="1" applyFill="1" applyBorder="1" applyAlignment="1">
      <alignment horizontal="center"/>
    </xf>
    <xf numFmtId="0" fontId="3" fillId="7" borderId="35" xfId="0" applyFont="1" applyFill="1" applyBorder="1" applyAlignment="1">
      <alignment horizontal="center"/>
    </xf>
    <xf numFmtId="0" fontId="3" fillId="7" borderId="36" xfId="0" applyFont="1" applyFill="1" applyBorder="1" applyAlignment="1">
      <alignment horizontal="center"/>
    </xf>
    <xf numFmtId="0" fontId="4" fillId="7" borderId="37" xfId="0" applyFont="1" applyFill="1" applyBorder="1" applyAlignment="1">
      <alignment horizontal="center"/>
    </xf>
    <xf numFmtId="0" fontId="4" fillId="7" borderId="0" xfId="0" applyFont="1" applyFill="1" applyAlignment="1">
      <alignment horizontal="center"/>
    </xf>
    <xf numFmtId="0" fontId="4" fillId="7" borderId="38" xfId="0" applyFont="1" applyFill="1" applyBorder="1" applyAlignment="1">
      <alignment horizontal="center"/>
    </xf>
    <xf numFmtId="0" fontId="3" fillId="2" borderId="0" xfId="0" applyFont="1" applyFill="1" applyAlignment="1">
      <alignment horizontal="left"/>
    </xf>
    <xf numFmtId="0" fontId="25" fillId="0" borderId="0" xfId="0" applyFont="1" applyAlignment="1">
      <alignment wrapText="1"/>
    </xf>
    <xf numFmtId="0" fontId="12" fillId="2" borderId="0" xfId="0" applyFont="1" applyFill="1" applyAlignment="1">
      <alignment wrapText="1"/>
    </xf>
    <xf numFmtId="0" fontId="12" fillId="2" borderId="0" xfId="0" applyFont="1" applyFill="1" applyAlignment="1">
      <alignment horizontal="left" wrapText="1"/>
    </xf>
    <xf numFmtId="0" fontId="12" fillId="2" borderId="0" xfId="0" applyFont="1" applyFill="1" applyAlignment="1">
      <alignment horizontal="left" vertical="top" wrapText="1"/>
    </xf>
    <xf numFmtId="0" fontId="2" fillId="4" borderId="11" xfId="0" applyFont="1" applyFill="1" applyBorder="1" applyAlignment="1">
      <alignment horizontal="left" vertical="center" wrapText="1"/>
    </xf>
    <xf numFmtId="0" fontId="2" fillId="4" borderId="23" xfId="0" applyFont="1" applyFill="1" applyBorder="1" applyAlignment="1">
      <alignment horizontal="left" vertical="center"/>
    </xf>
    <xf numFmtId="0" fontId="2" fillId="4" borderId="39" xfId="0" applyFont="1" applyFill="1" applyBorder="1" applyAlignment="1">
      <alignment horizontal="left" vertical="center"/>
    </xf>
    <xf numFmtId="0" fontId="2" fillId="4" borderId="40" xfId="0" applyFont="1" applyFill="1" applyBorder="1" applyAlignment="1">
      <alignment horizontal="left" vertical="center"/>
    </xf>
    <xf numFmtId="0" fontId="7" fillId="4" borderId="11" xfId="0" applyFont="1" applyFill="1" applyBorder="1" applyAlignment="1">
      <alignment horizontal="left" vertical="top" wrapText="1"/>
    </xf>
    <xf numFmtId="0" fontId="1" fillId="2" borderId="0" xfId="0" applyFont="1" applyFill="1" applyAlignment="1">
      <alignment vertical="top" wrapText="1"/>
    </xf>
    <xf numFmtId="0" fontId="1" fillId="2" borderId="13" xfId="0" applyFont="1" applyFill="1" applyBorder="1" applyAlignment="1">
      <alignment horizontal="left" vertical="top" wrapText="1"/>
    </xf>
    <xf numFmtId="0" fontId="1" fillId="2" borderId="13" xfId="0" quotePrefix="1" applyFont="1" applyFill="1" applyBorder="1" applyAlignment="1">
      <alignment horizontal="left" vertical="top" wrapText="1"/>
    </xf>
    <xf numFmtId="0" fontId="14" fillId="4" borderId="20" xfId="0" applyFont="1" applyFill="1" applyBorder="1" applyAlignment="1">
      <alignment horizontal="right" vertical="center"/>
    </xf>
    <xf numFmtId="0" fontId="2" fillId="2" borderId="29" xfId="0" applyFont="1" applyFill="1" applyBorder="1" applyAlignment="1">
      <alignment horizontal="center"/>
    </xf>
    <xf numFmtId="0" fontId="2" fillId="2" borderId="28" xfId="0" applyFont="1" applyFill="1" applyBorder="1" applyAlignment="1">
      <alignment horizontal="center"/>
    </xf>
    <xf numFmtId="0" fontId="28" fillId="2" borderId="30" xfId="0" applyFont="1" applyFill="1" applyBorder="1" applyAlignment="1">
      <alignment horizontal="center"/>
    </xf>
    <xf numFmtId="0" fontId="2" fillId="2" borderId="41" xfId="0" applyFont="1" applyFill="1" applyBorder="1" applyAlignment="1">
      <alignment horizontal="center"/>
    </xf>
    <xf numFmtId="0" fontId="14" fillId="2" borderId="0" xfId="0" applyFont="1" applyFill="1" applyAlignment="1">
      <alignment horizontal="right" vertic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1045FF"/>
      <color rgb="FF0019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20" noThreeD="1"/>
</file>

<file path=xl/ctrlProps/ctrlProp4.xml><?xml version="1.0" encoding="utf-8"?>
<formControlPr xmlns="http://schemas.microsoft.com/office/spreadsheetml/2009/9/main" objectType="CheckBox" fmlaLink="$C$21" lockText="1" noThreeD="1"/>
</file>

<file path=xl/ctrlProps/ctrlProp5.xml><?xml version="1.0" encoding="utf-8"?>
<formControlPr xmlns="http://schemas.microsoft.com/office/spreadsheetml/2009/9/main" objectType="CheckBox" fmlaLink="$C$26" lockText="1" noThreeD="1"/>
</file>

<file path=xl/ctrlProps/ctrlProp6.xml><?xml version="1.0" encoding="utf-8"?>
<formControlPr xmlns="http://schemas.microsoft.com/office/spreadsheetml/2009/9/main" objectType="CheckBox" fmlaLink="$C$27"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30</xdr:row>
      <xdr:rowOff>31750</xdr:rowOff>
    </xdr:from>
    <xdr:to>
      <xdr:col>2</xdr:col>
      <xdr:colOff>1319942</xdr:colOff>
      <xdr:row>31</xdr:row>
      <xdr:rowOff>0</xdr:rowOff>
    </xdr:to>
    <xdr:sp macro="" textlink="">
      <xdr:nvSpPr>
        <xdr:cNvPr id="1030" name="Check Box 6" descr="By clicking this checkbox, I agree to the above attestation."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By clicking this checkbox, I agree to the above attestation.</a:t>
          </a:r>
        </a:p>
      </xdr:txBody>
    </xdr:sp>
    <xdr:clientData/>
  </xdr:twoCellAnchor>
  <xdr:twoCellAnchor editAs="oneCell">
    <xdr:from>
      <xdr:col>1</xdr:col>
      <xdr:colOff>50800</xdr:colOff>
      <xdr:row>33</xdr:row>
      <xdr:rowOff>31750</xdr:rowOff>
    </xdr:from>
    <xdr:to>
      <xdr:col>2</xdr:col>
      <xdr:colOff>1319942</xdr:colOff>
      <xdr:row>33</xdr:row>
      <xdr:rowOff>209550</xdr:rowOff>
    </xdr:to>
    <xdr:sp macro="" textlink="">
      <xdr:nvSpPr>
        <xdr:cNvPr id="1031" name="Check Box 7" descr="Enrollees ages 0-18 (i.e., Family Medicine or Pediatrics)"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By clicking this checkbox, I agree to the above attestation.</a:t>
          </a:r>
        </a:p>
      </xdr:txBody>
    </xdr:sp>
    <xdr:clientData/>
  </xdr:twoCellAnchor>
  <xdr:twoCellAnchor editAs="oneCell">
    <xdr:from>
      <xdr:col>1</xdr:col>
      <xdr:colOff>50800</xdr:colOff>
      <xdr:row>19</xdr:row>
      <xdr:rowOff>31750</xdr:rowOff>
    </xdr:from>
    <xdr:to>
      <xdr:col>2</xdr:col>
      <xdr:colOff>1319942</xdr:colOff>
      <xdr:row>19</xdr:row>
      <xdr:rowOff>209550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1</xdr:col>
      <xdr:colOff>50800</xdr:colOff>
      <xdr:row>20</xdr:row>
      <xdr:rowOff>31750</xdr:rowOff>
    </xdr:from>
    <xdr:to>
      <xdr:col>2</xdr:col>
      <xdr:colOff>1319942</xdr:colOff>
      <xdr:row>20</xdr:row>
      <xdr:rowOff>209550</xdr:rowOff>
    </xdr:to>
    <xdr:sp macro="" textlink="">
      <xdr:nvSpPr>
        <xdr:cNvPr id="1033" name="Check Box 9" descr="No"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1</xdr:col>
      <xdr:colOff>50800</xdr:colOff>
      <xdr:row>25</xdr:row>
      <xdr:rowOff>31750</xdr:rowOff>
    </xdr:from>
    <xdr:to>
      <xdr:col>2</xdr:col>
      <xdr:colOff>1319942</xdr:colOff>
      <xdr:row>25</xdr:row>
      <xdr:rowOff>183063</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1</xdr:col>
      <xdr:colOff>50800</xdr:colOff>
      <xdr:row>26</xdr:row>
      <xdr:rowOff>31750</xdr:rowOff>
    </xdr:from>
    <xdr:to>
      <xdr:col>2</xdr:col>
      <xdr:colOff>1319942</xdr:colOff>
      <xdr:row>27</xdr:row>
      <xdr:rowOff>0</xdr:rowOff>
    </xdr:to>
    <xdr:sp macro="" textlink="">
      <xdr:nvSpPr>
        <xdr:cNvPr id="1037" name="Check Box 13" descr="No"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30</xdr:row>
          <xdr:rowOff>28575</xdr:rowOff>
        </xdr:from>
        <xdr:to>
          <xdr:col>2</xdr:col>
          <xdr:colOff>1323975</xdr:colOff>
          <xdr:row>31</xdr:row>
          <xdr:rowOff>0</xdr:rowOff>
        </xdr:to>
        <xdr:sp macro="" textlink="">
          <xdr:nvSpPr>
            <xdr:cNvPr id="2" name="Check Box 6" descr="By clicking this checkbox, I agree to the above attestation." hidden="1">
              <a:extLst>
                <a:ext uri="{63B3BB69-23CF-44E3-9099-C40C66FF867C}">
                  <a14:compatExt spid="_x0000_s1030"/>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clicking this checkbox, I agree to the above attestation.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28575</xdr:rowOff>
        </xdr:from>
        <xdr:to>
          <xdr:col>2</xdr:col>
          <xdr:colOff>1323975</xdr:colOff>
          <xdr:row>33</xdr:row>
          <xdr:rowOff>209550</xdr:rowOff>
        </xdr:to>
        <xdr:sp macro="" textlink="">
          <xdr:nvSpPr>
            <xdr:cNvPr id="3" name="Check Box 7" descr="Enrollees ages 0-18 (i.e., Family Medicine or Pediatrics)" hidden="1">
              <a:extLst>
                <a:ext uri="{63B3BB69-23CF-44E3-9099-C40C66FF867C}">
                  <a14:compatExt spid="_x0000_s1031"/>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clicking this checkbox, I agree to the above attestation.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28575</xdr:rowOff>
        </xdr:from>
        <xdr:to>
          <xdr:col>2</xdr:col>
          <xdr:colOff>1323975</xdr:colOff>
          <xdr:row>19</xdr:row>
          <xdr:rowOff>209550</xdr:rowOff>
        </xdr:to>
        <xdr:sp macro="" textlink="">
          <xdr:nvSpPr>
            <xdr:cNvPr id="4" name="Check Box 8" hidden="1">
              <a:extLst>
                <a:ext uri="{63B3BB69-23CF-44E3-9099-C40C66FF867C}">
                  <a14:compatExt spid="_x0000_s1032"/>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28575</xdr:rowOff>
        </xdr:from>
        <xdr:to>
          <xdr:col>2</xdr:col>
          <xdr:colOff>1323975</xdr:colOff>
          <xdr:row>20</xdr:row>
          <xdr:rowOff>209550</xdr:rowOff>
        </xdr:to>
        <xdr:sp macro="" textlink="">
          <xdr:nvSpPr>
            <xdr:cNvPr id="5" name="Check Box 9" descr="No" hidden="1">
              <a:extLst>
                <a:ext uri="{63B3BB69-23CF-44E3-9099-C40C66FF867C}">
                  <a14:compatExt spid="_x0000_s1033"/>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28575</xdr:rowOff>
        </xdr:from>
        <xdr:to>
          <xdr:col>2</xdr:col>
          <xdr:colOff>1323975</xdr:colOff>
          <xdr:row>26</xdr:row>
          <xdr:rowOff>0</xdr:rowOff>
        </xdr:to>
        <xdr:sp macro="" textlink="">
          <xdr:nvSpPr>
            <xdr:cNvPr id="6" name="Check Box 12" hidden="1">
              <a:extLst>
                <a:ext uri="{63B3BB69-23CF-44E3-9099-C40C66FF867C}">
                  <a14:compatExt spid="_x0000_s1036"/>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28575</xdr:rowOff>
        </xdr:from>
        <xdr:to>
          <xdr:col>2</xdr:col>
          <xdr:colOff>1323975</xdr:colOff>
          <xdr:row>27</xdr:row>
          <xdr:rowOff>0</xdr:rowOff>
        </xdr:to>
        <xdr:sp macro="" textlink="">
          <xdr:nvSpPr>
            <xdr:cNvPr id="7" name="Check Box 13" descr="No" hidden="1">
              <a:extLst>
                <a:ext uri="{63B3BB69-23CF-44E3-9099-C40C66FF867C}">
                  <a14:compatExt spid="_x0000_s1037"/>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4.bin"/><Relationship Id="rId1" Type="http://schemas.openxmlformats.org/officeDocument/2006/relationships/hyperlink" Target="https://hcpf.colorado.gov/sites/hcpf/files/Alternative%20Payment%20Model%202%20Taxonomy.pdf"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DE64-4503-4B5E-810B-FC597AFD07DE}">
  <sheetPr>
    <pageSetUpPr fitToPage="1"/>
  </sheetPr>
  <dimension ref="A1:C54"/>
  <sheetViews>
    <sheetView tabSelected="1" topLeftCell="A40" zoomScaleNormal="100" zoomScaleSheetLayoutView="26" zoomScalePageLayoutView="64" workbookViewId="0">
      <selection activeCell="C11" sqref="C11"/>
    </sheetView>
  </sheetViews>
  <sheetFormatPr defaultColWidth="8.7109375" defaultRowHeight="16.5" x14ac:dyDescent="0.3"/>
  <cols>
    <col min="1" max="1" width="1.5703125" style="1" customWidth="1"/>
    <col min="2" max="2" width="54.5703125" style="1" bestFit="1" customWidth="1"/>
    <col min="3" max="3" width="72.42578125" style="1" customWidth="1"/>
    <col min="4" max="10" width="8.7109375" style="1"/>
    <col min="11" max="11" width="8.7109375" style="1" customWidth="1"/>
    <col min="12" max="16384" width="8.7109375" style="1"/>
  </cols>
  <sheetData>
    <row r="1" spans="1:3" ht="20.45" customHeight="1" x14ac:dyDescent="0.3">
      <c r="A1" s="2" t="s">
        <v>0</v>
      </c>
      <c r="C1" s="18"/>
    </row>
    <row r="2" spans="1:3" ht="15" customHeight="1" x14ac:dyDescent="0.3">
      <c r="A2" s="2" t="s">
        <v>1</v>
      </c>
      <c r="C2" s="19"/>
    </row>
    <row r="3" spans="1:3" x14ac:dyDescent="0.3">
      <c r="A3" s="2" t="s">
        <v>2</v>
      </c>
    </row>
    <row r="4" spans="1:3" x14ac:dyDescent="0.3">
      <c r="A4" s="1" t="s">
        <v>426</v>
      </c>
    </row>
    <row r="6" spans="1:3" s="6" customFormat="1" x14ac:dyDescent="0.25">
      <c r="B6" s="239" t="s">
        <v>4</v>
      </c>
      <c r="C6" s="239"/>
    </row>
    <row r="7" spans="1:3" s="6" customFormat="1" ht="89.25" customHeight="1" x14ac:dyDescent="0.25">
      <c r="B7" s="241" t="s">
        <v>5</v>
      </c>
      <c r="C7" s="241"/>
    </row>
    <row r="8" spans="1:3" s="6" customFormat="1" ht="68.25" customHeight="1" x14ac:dyDescent="0.25">
      <c r="B8" s="247" t="s">
        <v>6</v>
      </c>
      <c r="C8" s="241"/>
    </row>
    <row r="9" spans="1:3" s="6" customFormat="1" ht="8.25" hidden="1" customHeight="1" x14ac:dyDescent="0.25"/>
    <row r="10" spans="1:3" s="6" customFormat="1" x14ac:dyDescent="0.25">
      <c r="B10" s="239" t="s">
        <v>7</v>
      </c>
      <c r="C10" s="239"/>
    </row>
    <row r="11" spans="1:3" s="6" customFormat="1" x14ac:dyDescent="0.25">
      <c r="B11" s="54" t="s">
        <v>456</v>
      </c>
    </row>
    <row r="12" spans="1:3" s="6" customFormat="1" x14ac:dyDescent="0.25">
      <c r="B12" s="54" t="s">
        <v>427</v>
      </c>
    </row>
    <row r="13" spans="1:3" s="6" customFormat="1" hidden="1" x14ac:dyDescent="0.25">
      <c r="B13" s="54" t="s">
        <v>8</v>
      </c>
    </row>
    <row r="14" spans="1:3" s="6" customFormat="1" hidden="1" x14ac:dyDescent="0.25">
      <c r="B14" s="54" t="s">
        <v>9</v>
      </c>
    </row>
    <row r="15" spans="1:3" s="6" customFormat="1" hidden="1" x14ac:dyDescent="0.25">
      <c r="B15" s="54" t="s">
        <v>10</v>
      </c>
    </row>
    <row r="16" spans="1:3" s="6" customFormat="1" hidden="1" x14ac:dyDescent="0.25">
      <c r="B16" s="54" t="s">
        <v>11</v>
      </c>
    </row>
    <row r="17" spans="2:3" s="6" customFormat="1" ht="5.0999999999999996" customHeight="1" x14ac:dyDescent="0.25"/>
    <row r="18" spans="2:3" s="6" customFormat="1" x14ac:dyDescent="0.25">
      <c r="B18" s="239" t="s">
        <v>12</v>
      </c>
      <c r="C18" s="239"/>
    </row>
    <row r="19" spans="2:3" s="6" customFormat="1" ht="28.5" customHeight="1" x14ac:dyDescent="0.25">
      <c r="B19" s="17" t="s">
        <v>13</v>
      </c>
    </row>
    <row r="20" spans="2:3" s="6" customFormat="1" ht="105.75" customHeight="1" x14ac:dyDescent="0.25">
      <c r="B20" s="237" t="s">
        <v>14</v>
      </c>
      <c r="C20" s="238"/>
    </row>
    <row r="21" spans="2:3" s="6" customFormat="1" ht="63" customHeight="1" x14ac:dyDescent="0.25">
      <c r="B21" s="237" t="s">
        <v>15</v>
      </c>
      <c r="C21" s="238"/>
    </row>
    <row r="22" spans="2:3" s="6" customFormat="1" x14ac:dyDescent="0.25">
      <c r="B22" s="252" t="s">
        <v>16</v>
      </c>
      <c r="C22" s="252"/>
    </row>
    <row r="23" spans="2:3" s="6" customFormat="1" ht="72" customHeight="1" x14ac:dyDescent="0.25">
      <c r="B23" s="251" t="s">
        <v>17</v>
      </c>
      <c r="C23" s="251"/>
    </row>
    <row r="24" spans="2:3" s="6" customFormat="1" ht="22.5" customHeight="1" x14ac:dyDescent="0.25">
      <c r="B24" s="204" t="s">
        <v>18</v>
      </c>
    </row>
    <row r="25" spans="2:3" s="6" customFormat="1" ht="5.0999999999999996" customHeight="1" x14ac:dyDescent="0.25"/>
    <row r="26" spans="2:3" s="6" customFormat="1" x14ac:dyDescent="0.25">
      <c r="B26" s="239" t="s">
        <v>19</v>
      </c>
      <c r="C26" s="239"/>
    </row>
    <row r="27" spans="2:3" s="6" customFormat="1" ht="38.25" customHeight="1" x14ac:dyDescent="0.25">
      <c r="B27" s="250" t="s">
        <v>20</v>
      </c>
      <c r="C27" s="251"/>
    </row>
    <row r="28" spans="2:3" s="6" customFormat="1" ht="27.75" customHeight="1" x14ac:dyDescent="0.25">
      <c r="B28" s="237" t="s">
        <v>21</v>
      </c>
      <c r="C28" s="238"/>
    </row>
    <row r="29" spans="2:3" s="6" customFormat="1" ht="36" customHeight="1" x14ac:dyDescent="0.25">
      <c r="B29" s="237" t="s">
        <v>22</v>
      </c>
      <c r="C29" s="238"/>
    </row>
    <row r="30" spans="2:3" s="6" customFormat="1" ht="19.5" customHeight="1" x14ac:dyDescent="0.25">
      <c r="B30" s="244" t="s">
        <v>23</v>
      </c>
      <c r="C30" s="249"/>
    </row>
    <row r="31" spans="2:3" s="6" customFormat="1" ht="33.75" customHeight="1" x14ac:dyDescent="0.25">
      <c r="B31" s="244" t="s">
        <v>24</v>
      </c>
      <c r="C31" s="249"/>
    </row>
    <row r="32" spans="2:3" s="6" customFormat="1" ht="28.5" customHeight="1" x14ac:dyDescent="0.25">
      <c r="B32" s="237" t="s">
        <v>25</v>
      </c>
      <c r="C32" s="238"/>
    </row>
    <row r="33" spans="2:3" s="6" customFormat="1" ht="29.25" customHeight="1" x14ac:dyDescent="0.25">
      <c r="B33" s="237" t="s">
        <v>26</v>
      </c>
      <c r="C33" s="238"/>
    </row>
    <row r="34" spans="2:3" s="6" customFormat="1" ht="57.75" customHeight="1" x14ac:dyDescent="0.25">
      <c r="B34" s="244" t="s">
        <v>27</v>
      </c>
      <c r="C34" s="245"/>
    </row>
    <row r="35" spans="2:3" s="6" customFormat="1" ht="29.25" customHeight="1" x14ac:dyDescent="0.25">
      <c r="B35" s="237" t="s">
        <v>28</v>
      </c>
      <c r="C35" s="238"/>
    </row>
    <row r="36" spans="2:3" s="6" customFormat="1" ht="30.75" customHeight="1" x14ac:dyDescent="0.25">
      <c r="B36" s="237" t="s">
        <v>29</v>
      </c>
      <c r="C36" s="238"/>
    </row>
    <row r="37" spans="2:3" s="6" customFormat="1" ht="5.0999999999999996" customHeight="1" x14ac:dyDescent="0.25">
      <c r="B37" s="225"/>
      <c r="C37" s="225"/>
    </row>
    <row r="38" spans="2:3" s="6" customFormat="1" x14ac:dyDescent="0.25">
      <c r="B38" s="239" t="s">
        <v>30</v>
      </c>
      <c r="C38" s="239"/>
    </row>
    <row r="39" spans="2:3" s="6" customFormat="1" ht="46.5" customHeight="1" x14ac:dyDescent="0.25">
      <c r="B39" s="240" t="s">
        <v>31</v>
      </c>
      <c r="C39" s="240"/>
    </row>
    <row r="40" spans="2:3" s="6" customFormat="1" ht="44.25" customHeight="1" x14ac:dyDescent="0.25">
      <c r="B40" s="241" t="s">
        <v>32</v>
      </c>
      <c r="C40" s="241"/>
    </row>
    <row r="41" spans="2:3" s="6" customFormat="1" ht="35.1" customHeight="1" x14ac:dyDescent="0.25">
      <c r="B41" s="240" t="s">
        <v>33</v>
      </c>
      <c r="C41" s="240"/>
    </row>
    <row r="42" spans="2:3" s="6" customFormat="1" ht="5.0999999999999996" customHeight="1" x14ac:dyDescent="0.25">
      <c r="B42" s="228"/>
      <c r="C42" s="228"/>
    </row>
    <row r="43" spans="2:3" s="6" customFormat="1" x14ac:dyDescent="0.25">
      <c r="B43" s="239" t="s">
        <v>34</v>
      </c>
      <c r="C43" s="239"/>
    </row>
    <row r="44" spans="2:3" s="6" customFormat="1" ht="20.100000000000001" customHeight="1" x14ac:dyDescent="0.25">
      <c r="B44" s="16" t="s">
        <v>35</v>
      </c>
      <c r="C44" s="15"/>
    </row>
    <row r="45" spans="2:3" s="6" customFormat="1" ht="30.95" customHeight="1" x14ac:dyDescent="0.25">
      <c r="B45" s="240" t="s">
        <v>36</v>
      </c>
      <c r="C45" s="240"/>
    </row>
    <row r="46" spans="2:3" s="6" customFormat="1" ht="24.75" customHeight="1" x14ac:dyDescent="0.25">
      <c r="B46" s="248" t="s">
        <v>37</v>
      </c>
      <c r="C46" s="248"/>
    </row>
    <row r="47" spans="2:3" s="6" customFormat="1" ht="36.75" customHeight="1" x14ac:dyDescent="0.25">
      <c r="B47" s="240" t="s">
        <v>38</v>
      </c>
      <c r="C47" s="240"/>
    </row>
    <row r="48" spans="2:3" s="6" customFormat="1" ht="105" customHeight="1" x14ac:dyDescent="0.25">
      <c r="B48" s="247" t="s">
        <v>39</v>
      </c>
      <c r="C48" s="240"/>
    </row>
    <row r="49" spans="2:3" s="6" customFormat="1" ht="46.5" customHeight="1" x14ac:dyDescent="0.25">
      <c r="B49" s="247" t="s">
        <v>40</v>
      </c>
      <c r="C49" s="247"/>
    </row>
    <row r="50" spans="2:3" s="6" customFormat="1" ht="5.0999999999999996" customHeight="1" x14ac:dyDescent="0.25"/>
    <row r="51" spans="2:3" s="6" customFormat="1" ht="19.5" customHeight="1" x14ac:dyDescent="0.25">
      <c r="B51" s="239" t="s">
        <v>41</v>
      </c>
      <c r="C51" s="239"/>
    </row>
    <row r="52" spans="2:3" s="6" customFormat="1" ht="24.75" customHeight="1" x14ac:dyDescent="0.25">
      <c r="B52" s="240" t="s">
        <v>42</v>
      </c>
      <c r="C52" s="240"/>
    </row>
    <row r="53" spans="2:3" ht="28.5" customHeight="1" x14ac:dyDescent="0.3">
      <c r="B53" s="246" t="s">
        <v>43</v>
      </c>
      <c r="C53" s="246"/>
    </row>
    <row r="54" spans="2:3" ht="48" customHeight="1" x14ac:dyDescent="0.3">
      <c r="B54" s="242" t="s">
        <v>44</v>
      </c>
      <c r="C54" s="243"/>
    </row>
  </sheetData>
  <mergeCells count="34">
    <mergeCell ref="B6:C6"/>
    <mergeCell ref="B26:C26"/>
    <mergeCell ref="B27:C27"/>
    <mergeCell ref="B23:C23"/>
    <mergeCell ref="B10:C10"/>
    <mergeCell ref="B18:C18"/>
    <mergeCell ref="B21:C21"/>
    <mergeCell ref="B7:C7"/>
    <mergeCell ref="B20:C20"/>
    <mergeCell ref="B8:C8"/>
    <mergeCell ref="B22:C22"/>
    <mergeCell ref="B54:C54"/>
    <mergeCell ref="B45:C45"/>
    <mergeCell ref="B34:C34"/>
    <mergeCell ref="B28:C28"/>
    <mergeCell ref="B29:C29"/>
    <mergeCell ref="B32:C32"/>
    <mergeCell ref="B53:C53"/>
    <mergeCell ref="B48:C48"/>
    <mergeCell ref="B49:C49"/>
    <mergeCell ref="B46:C46"/>
    <mergeCell ref="B52:C52"/>
    <mergeCell ref="B51:C51"/>
    <mergeCell ref="B30:C30"/>
    <mergeCell ref="B31:C31"/>
    <mergeCell ref="B36:C36"/>
    <mergeCell ref="B47:C47"/>
    <mergeCell ref="B33:C33"/>
    <mergeCell ref="B35:C35"/>
    <mergeCell ref="B43:C43"/>
    <mergeCell ref="B38:C38"/>
    <mergeCell ref="B39:C39"/>
    <mergeCell ref="B40:C40"/>
    <mergeCell ref="B41:C41"/>
  </mergeCells>
  <pageMargins left="0.7" right="0.7" top="1" bottom="0.75" header="0.3" footer="0.3"/>
  <pageSetup scale="71" fitToHeight="0" orientation="portrait" horizontalDpi="360" verticalDpi="360" r:id="rId1"/>
  <headerFooter>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9613-4139-43B2-BA30-328E6F68A52B}">
  <dimension ref="A1:H27"/>
  <sheetViews>
    <sheetView zoomScaleNormal="100" zoomScaleSheetLayoutView="26" zoomScalePageLayoutView="64" workbookViewId="0">
      <pane ySplit="9" topLeftCell="A10" activePane="bottomLeft" state="frozen"/>
      <selection pane="bottomLeft"/>
    </sheetView>
  </sheetViews>
  <sheetFormatPr defaultColWidth="8.7109375" defaultRowHeight="16.5" x14ac:dyDescent="0.3"/>
  <cols>
    <col min="1" max="1" width="1.5703125" style="1" customWidth="1"/>
    <col min="2" max="2" width="11" style="1" customWidth="1"/>
    <col min="3" max="3" width="40.5703125" style="1" customWidth="1"/>
    <col min="4" max="4" width="36.5703125" style="1" customWidth="1"/>
    <col min="5" max="5" width="22.5703125" style="37" bestFit="1" customWidth="1"/>
    <col min="6" max="6" width="28.140625" style="1" bestFit="1" customWidth="1"/>
    <col min="7" max="7" width="33.5703125" style="1" bestFit="1" customWidth="1"/>
    <col min="8" max="8" width="29" style="1" bestFit="1" customWidth="1"/>
    <col min="9" max="10" width="8.7109375" style="1" bestFit="1"/>
    <col min="11" max="11" width="8.7109375" style="1" customWidth="1"/>
    <col min="12" max="12" width="8.7109375" style="1" bestFit="1"/>
    <col min="13" max="16384" width="8.7109375" style="1"/>
  </cols>
  <sheetData>
    <row r="1" spans="1:8" ht="20.45" customHeight="1" x14ac:dyDescent="0.3">
      <c r="A1" s="2" t="str">
        <f>Instructions!A1</f>
        <v>Colorado Department of Health Care Policy and Finance</v>
      </c>
      <c r="D1" s="33"/>
      <c r="G1" s="45" t="s">
        <v>184</v>
      </c>
      <c r="H1" s="46" t="s">
        <v>185</v>
      </c>
    </row>
    <row r="2" spans="1:8" ht="15" customHeight="1" x14ac:dyDescent="0.3">
      <c r="A2" s="2" t="str">
        <f>Instructions!A2</f>
        <v>Practice Assessment Tool</v>
      </c>
      <c r="D2" s="34"/>
      <c r="G2" s="41">
        <f>COUNTIF(G$10:G$11,"Pass")</f>
        <v>0</v>
      </c>
      <c r="H2" s="42">
        <f>COUNTIF(H$10:H$11,"Must Pass")</f>
        <v>0</v>
      </c>
    </row>
    <row r="3" spans="1:8" x14ac:dyDescent="0.3">
      <c r="A3" s="2" t="s">
        <v>299</v>
      </c>
      <c r="G3" s="43" t="s">
        <v>187</v>
      </c>
      <c r="H3" s="44" t="s">
        <v>188</v>
      </c>
    </row>
    <row r="4" spans="1:8" ht="17.25" thickBot="1" x14ac:dyDescent="0.35">
      <c r="A4" s="1" t="str">
        <f>Instructions!A4</f>
        <v>SFY2026</v>
      </c>
      <c r="G4" s="39">
        <f>SUBTOTAL(9,G$10:G$11)</f>
        <v>0</v>
      </c>
      <c r="H4" s="40">
        <f>SUBTOTAL(9,H$10:H$11)</f>
        <v>2</v>
      </c>
    </row>
    <row r="5" spans="1:8" ht="5.0999999999999996" customHeight="1" x14ac:dyDescent="0.3">
      <c r="F5" s="30"/>
      <c r="H5" s="4"/>
    </row>
    <row r="6" spans="1:8" x14ac:dyDescent="0.3">
      <c r="A6" s="168" t="s">
        <v>189</v>
      </c>
      <c r="F6" s="30"/>
      <c r="H6" s="4"/>
    </row>
    <row r="7" spans="1:8" ht="5.0999999999999996" customHeight="1" x14ac:dyDescent="0.3">
      <c r="F7" s="30"/>
      <c r="H7" s="4"/>
    </row>
    <row r="8" spans="1:8" s="8" customFormat="1" ht="14.45" customHeight="1" x14ac:dyDescent="0.25">
      <c r="A8" s="9" t="s">
        <v>300</v>
      </c>
      <c r="B8" s="12"/>
      <c r="C8" s="12"/>
      <c r="E8" s="20"/>
      <c r="F8" s="20"/>
      <c r="G8" s="10"/>
      <c r="H8" s="10"/>
    </row>
    <row r="9" spans="1:8" s="8" customFormat="1" x14ac:dyDescent="0.25">
      <c r="B9" s="166" t="s">
        <v>191</v>
      </c>
      <c r="C9" s="87" t="s">
        <v>192</v>
      </c>
      <c r="D9" s="87" t="s">
        <v>193</v>
      </c>
      <c r="E9" s="87" t="s">
        <v>194</v>
      </c>
      <c r="F9" s="87" t="s">
        <v>195</v>
      </c>
      <c r="G9" s="87" t="s">
        <v>72</v>
      </c>
      <c r="H9" s="158" t="s">
        <v>73</v>
      </c>
    </row>
    <row r="10" spans="1:8" s="6" customFormat="1" x14ac:dyDescent="0.25">
      <c r="B10" s="167" t="s">
        <v>301</v>
      </c>
      <c r="C10" s="89"/>
      <c r="D10" s="89"/>
      <c r="E10" s="90"/>
      <c r="F10" s="89"/>
      <c r="G10" s="89"/>
      <c r="H10" s="165"/>
    </row>
    <row r="11" spans="1:8" s="3" customFormat="1" ht="67.5" x14ac:dyDescent="0.25">
      <c r="B11" s="79" t="str">
        <f>LEFT(B10,3)&amp;".1"</f>
        <v>7.1.1</v>
      </c>
      <c r="C11" s="82" t="s">
        <v>302</v>
      </c>
      <c r="D11" s="83" t="s">
        <v>303</v>
      </c>
      <c r="E11" s="76" t="s">
        <v>221</v>
      </c>
      <c r="F11" s="219"/>
      <c r="G11" s="77">
        <f>IF(AND(F11="Yes",H11="Must Pass"),"Pass",IF(AND(F11="No",H11="Must Pass"),"Fail",IF(AND(F11="Yes",H11&lt;&gt;"Must Pass"),H11,0)))</f>
        <v>0</v>
      </c>
      <c r="H11" s="77">
        <v>2</v>
      </c>
    </row>
    <row r="13" spans="1:8" ht="32.450000000000003" customHeight="1" x14ac:dyDescent="0.3">
      <c r="B13" s="272" t="s">
        <v>236</v>
      </c>
      <c r="C13" s="272"/>
      <c r="D13" s="272"/>
      <c r="E13" s="272"/>
      <c r="F13" s="272"/>
      <c r="G13" s="272"/>
      <c r="H13" s="272"/>
    </row>
    <row r="23" spans="2:3" x14ac:dyDescent="0.3">
      <c r="B23" s="269"/>
      <c r="C23" s="269"/>
    </row>
    <row r="24" spans="2:3" ht="43.5" customHeight="1" x14ac:dyDescent="0.3">
      <c r="B24" s="243"/>
      <c r="C24" s="243"/>
    </row>
    <row r="27" spans="2:3" ht="86.45" customHeight="1" x14ac:dyDescent="0.3">
      <c r="B27" s="243"/>
      <c r="C27" s="243"/>
    </row>
  </sheetData>
  <mergeCells count="4">
    <mergeCell ref="B23:C23"/>
    <mergeCell ref="B24:C24"/>
    <mergeCell ref="B27:C27"/>
    <mergeCell ref="B13:H13"/>
  </mergeCells>
  <dataValidations count="1">
    <dataValidation type="list" allowBlank="1" showInputMessage="1" showErrorMessage="1" sqref="F11" xr:uid="{BB45A9E7-EA02-4CFE-B305-65B69549DF83}">
      <formula1>"Yes, No"</formula1>
    </dataValidation>
  </dataValidations>
  <pageMargins left="0.7" right="0.7" top="1" bottom="0.75" header="0.3" footer="0.3"/>
  <pageSetup orientation="portrait" horizontalDpi="360" verticalDpi="360" r:id="rId1"/>
  <headerFooter>
    <oddHeader>&amp;L&amp;G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A508D-28F8-4904-9B54-3FB0D3521F77}">
  <dimension ref="A1:H38"/>
  <sheetViews>
    <sheetView zoomScale="59" zoomScaleNormal="100" zoomScaleSheetLayoutView="26" zoomScalePageLayoutView="64" workbookViewId="0">
      <pane ySplit="9" topLeftCell="A10" activePane="bottomLeft" state="frozen"/>
      <selection pane="bottomLeft" activeCell="F20" sqref="F20"/>
    </sheetView>
  </sheetViews>
  <sheetFormatPr defaultColWidth="8.7109375" defaultRowHeight="16.5" x14ac:dyDescent="0.3"/>
  <cols>
    <col min="1" max="1" width="1.5703125" style="1" customWidth="1"/>
    <col min="2" max="2" width="11" style="1" customWidth="1"/>
    <col min="3" max="3" width="40.5703125" style="1" customWidth="1"/>
    <col min="4" max="4" width="36.5703125" style="1" customWidth="1"/>
    <col min="5" max="5" width="22.5703125" style="37" bestFit="1" customWidth="1"/>
    <col min="6" max="6" width="28.140625" style="1" bestFit="1" customWidth="1"/>
    <col min="7" max="7" width="35" style="1" customWidth="1"/>
    <col min="8" max="8" width="27.5703125" style="1" bestFit="1" customWidth="1"/>
    <col min="9" max="10" width="8.7109375" style="1" bestFit="1"/>
    <col min="11" max="11" width="8.7109375" style="1" customWidth="1"/>
    <col min="12" max="12" width="8.7109375" style="1" bestFit="1"/>
    <col min="13" max="16384" width="8.7109375" style="1"/>
  </cols>
  <sheetData>
    <row r="1" spans="1:8" ht="20.45" customHeight="1" x14ac:dyDescent="0.3">
      <c r="A1" s="2" t="str">
        <f>Instructions!A1</f>
        <v>Colorado Department of Health Care Policy and Finance</v>
      </c>
      <c r="D1" s="33"/>
      <c r="G1" s="45" t="s">
        <v>184</v>
      </c>
      <c r="H1" s="46" t="s">
        <v>185</v>
      </c>
    </row>
    <row r="2" spans="1:8" ht="15" customHeight="1" x14ac:dyDescent="0.3">
      <c r="A2" s="2" t="str">
        <f>Instructions!A2</f>
        <v>Practice Assessment Tool</v>
      </c>
      <c r="D2" s="34"/>
      <c r="G2" s="41">
        <f>COUNTIF(G$10:G$26,"Pass")</f>
        <v>0</v>
      </c>
      <c r="H2" s="42">
        <f>COUNTIF(H$10:H$26,"Must Pass")</f>
        <v>0</v>
      </c>
    </row>
    <row r="3" spans="1:8" x14ac:dyDescent="0.3">
      <c r="A3" s="2" t="s">
        <v>304</v>
      </c>
      <c r="G3" s="43" t="s">
        <v>187</v>
      </c>
      <c r="H3" s="44" t="s">
        <v>188</v>
      </c>
    </row>
    <row r="4" spans="1:8" ht="17.25" thickBot="1" x14ac:dyDescent="0.35">
      <c r="A4" s="1" t="str">
        <f>Instructions!A4</f>
        <v>SFY2026</v>
      </c>
      <c r="G4" s="39">
        <f>SUBTOTAL(9,G$10:G$26)</f>
        <v>0</v>
      </c>
      <c r="H4" s="40">
        <f>SUBTOTAL(9,H$10:H$26)</f>
        <v>17</v>
      </c>
    </row>
    <row r="5" spans="1:8" ht="5.0999999999999996" customHeight="1" x14ac:dyDescent="0.3">
      <c r="F5" s="30"/>
      <c r="H5" s="4"/>
    </row>
    <row r="6" spans="1:8" x14ac:dyDescent="0.3">
      <c r="A6" s="168" t="s">
        <v>189</v>
      </c>
      <c r="F6" s="30"/>
      <c r="H6" s="4"/>
    </row>
    <row r="7" spans="1:8" ht="5.0999999999999996" customHeight="1" x14ac:dyDescent="0.3">
      <c r="F7" s="30"/>
      <c r="H7" s="4"/>
    </row>
    <row r="8" spans="1:8" s="8" customFormat="1" x14ac:dyDescent="0.25">
      <c r="A8" s="13" t="s">
        <v>305</v>
      </c>
      <c r="C8" s="13"/>
      <c r="E8" s="20"/>
      <c r="F8" s="20"/>
      <c r="G8" s="10"/>
      <c r="H8" s="10"/>
    </row>
    <row r="9" spans="1:8" s="8" customFormat="1" x14ac:dyDescent="0.25">
      <c r="B9" s="87" t="s">
        <v>191</v>
      </c>
      <c r="C9" s="87" t="s">
        <v>192</v>
      </c>
      <c r="D9" s="87" t="s">
        <v>193</v>
      </c>
      <c r="E9" s="87" t="s">
        <v>194</v>
      </c>
      <c r="F9" s="87" t="s">
        <v>195</v>
      </c>
      <c r="G9" s="87" t="s">
        <v>72</v>
      </c>
      <c r="H9" s="87" t="s">
        <v>73</v>
      </c>
    </row>
    <row r="10" spans="1:8" s="6" customFormat="1" x14ac:dyDescent="0.25">
      <c r="B10" s="89" t="s">
        <v>306</v>
      </c>
      <c r="C10" s="89"/>
      <c r="D10" s="89"/>
      <c r="E10" s="90"/>
      <c r="F10" s="89"/>
      <c r="G10" s="89"/>
      <c r="H10" s="89"/>
    </row>
    <row r="11" spans="1:8" s="3" customFormat="1" ht="67.5" x14ac:dyDescent="0.25">
      <c r="B11" s="79" t="str">
        <f>LEFT(B10,3)&amp;".1"</f>
        <v>8.1.1</v>
      </c>
      <c r="C11" s="80" t="s">
        <v>307</v>
      </c>
      <c r="D11" s="86" t="s">
        <v>308</v>
      </c>
      <c r="E11" s="94" t="s">
        <v>309</v>
      </c>
      <c r="F11" s="222"/>
      <c r="G11" s="95">
        <f>IF(AND(F11="Yes",H11="Must Pass"),"Pass",IF(AND(F11="No",H11="Must Pass"),"Fail",IF(AND(F11="Yes",H11&lt;&gt;"Must Pass"),H11,0)))</f>
        <v>0</v>
      </c>
      <c r="H11" s="77">
        <v>1</v>
      </c>
    </row>
    <row r="12" spans="1:8" s="3" customFormat="1" ht="49.5" x14ac:dyDescent="0.25">
      <c r="B12" s="79" t="s">
        <v>310</v>
      </c>
      <c r="C12" s="80" t="s">
        <v>311</v>
      </c>
      <c r="D12" s="86" t="s">
        <v>312</v>
      </c>
      <c r="E12" s="76" t="s">
        <v>221</v>
      </c>
      <c r="F12" s="222"/>
      <c r="G12" s="95">
        <f>IF(AND(F12="Yes",H12="Must Pass"),"Pass",IF(AND(F12="No",H12="Must Pass"),"Fail",IF(AND(F12="Yes",H12&lt;&gt;"Must Pass"),H12,0)))</f>
        <v>0</v>
      </c>
      <c r="H12" s="77">
        <v>2</v>
      </c>
    </row>
    <row r="13" spans="1:8" s="3" customFormat="1" ht="49.5" x14ac:dyDescent="0.25">
      <c r="B13" s="79" t="s">
        <v>313</v>
      </c>
      <c r="C13" s="80" t="s">
        <v>314</v>
      </c>
      <c r="D13" s="86" t="s">
        <v>315</v>
      </c>
      <c r="E13" s="76" t="s">
        <v>316</v>
      </c>
      <c r="F13" s="222"/>
      <c r="G13" s="95">
        <f>IF(AND(F13="Yes",H13="Must Pass"),"Pass",IF(AND(F13="No",H13="Must Pass"),"Fail",IF(AND(F13="Yes",H13&lt;&gt;"Must Pass"),H13,0)))</f>
        <v>0</v>
      </c>
      <c r="H13" s="77">
        <v>1</v>
      </c>
    </row>
    <row r="14" spans="1:8" s="6" customFormat="1" x14ac:dyDescent="0.25">
      <c r="B14" s="89" t="s">
        <v>317</v>
      </c>
      <c r="C14" s="89"/>
      <c r="D14" s="91"/>
      <c r="E14" s="92"/>
      <c r="F14" s="89"/>
      <c r="G14" s="89"/>
      <c r="H14" s="91"/>
    </row>
    <row r="15" spans="1:8" s="3" customFormat="1" ht="70.5" customHeight="1" x14ac:dyDescent="0.25">
      <c r="B15" s="79" t="str">
        <f>LEFT(B14,3)&amp;".1"</f>
        <v>8.2.1</v>
      </c>
      <c r="C15" s="80" t="s">
        <v>318</v>
      </c>
      <c r="D15" s="86" t="s">
        <v>275</v>
      </c>
      <c r="E15" s="76" t="s">
        <v>221</v>
      </c>
      <c r="F15" s="222"/>
      <c r="G15" s="95">
        <f>IF(AND(F15="Yes",H15="Must Pass"),"Pass",IF(AND(F15="No",H15="Must Pass"),"Fail",IF(AND(F15="Yes",H15&lt;&gt;"Must Pass"),H15,0)))</f>
        <v>0</v>
      </c>
      <c r="H15" s="77">
        <v>1</v>
      </c>
    </row>
    <row r="16" spans="1:8" s="6" customFormat="1" x14ac:dyDescent="0.25">
      <c r="B16" s="89" t="s">
        <v>319</v>
      </c>
      <c r="C16" s="89"/>
      <c r="D16" s="91"/>
      <c r="E16" s="92"/>
      <c r="F16" s="89"/>
      <c r="G16" s="89"/>
      <c r="H16" s="91"/>
    </row>
    <row r="17" spans="2:8" s="3" customFormat="1" ht="82.5" x14ac:dyDescent="0.25">
      <c r="B17" s="79" t="str">
        <f>LEFT(B16,3)&amp;".1"</f>
        <v>8.3.1</v>
      </c>
      <c r="C17" s="80" t="s">
        <v>320</v>
      </c>
      <c r="D17" s="86" t="s">
        <v>247</v>
      </c>
      <c r="E17" s="76" t="s">
        <v>221</v>
      </c>
      <c r="F17" s="222"/>
      <c r="G17" s="95">
        <f>IF(AND(F17="Yes",H17="Must Pass"),"Pass",IF(AND(F17="No",H17="Must Pass"),"Fail",IF(AND(F17="Yes",H17&lt;&gt;"Must Pass"),H17,0)))</f>
        <v>0</v>
      </c>
      <c r="H17" s="77">
        <v>1</v>
      </c>
    </row>
    <row r="18" spans="2:8" s="3" customFormat="1" ht="67.5" x14ac:dyDescent="0.25">
      <c r="B18" s="81" t="str">
        <f>LEFT(B17,3)&amp;".2"</f>
        <v>8.3.2</v>
      </c>
      <c r="C18" s="80" t="s">
        <v>440</v>
      </c>
      <c r="D18" s="137" t="s">
        <v>321</v>
      </c>
      <c r="E18" s="76" t="s">
        <v>316</v>
      </c>
      <c r="F18" s="222"/>
      <c r="G18" s="95">
        <f>IF(AND(F18="Yes",H18="Must Pass"),"Pass",IF(AND(F18="No",H18="Must Pass"),"Fail",IF(AND(F18="Yes",H18&lt;&gt;"Must Pass"),H18,0)))</f>
        <v>0</v>
      </c>
      <c r="H18" s="77">
        <v>2</v>
      </c>
    </row>
    <row r="19" spans="2:8" s="3" customFormat="1" x14ac:dyDescent="0.25">
      <c r="B19" s="91" t="s">
        <v>438</v>
      </c>
      <c r="C19" s="89"/>
      <c r="D19" s="91"/>
      <c r="E19" s="92"/>
      <c r="F19" s="89"/>
      <c r="G19" s="89"/>
      <c r="H19" s="91"/>
    </row>
    <row r="20" spans="2:8" s="3" customFormat="1" ht="118.5" x14ac:dyDescent="0.25">
      <c r="B20" s="79" t="str">
        <f>LEFT(B19,3)&amp;".1"</f>
        <v>8.4.1</v>
      </c>
      <c r="C20" s="80" t="s">
        <v>434</v>
      </c>
      <c r="D20" s="86" t="s">
        <v>275</v>
      </c>
      <c r="E20" s="76" t="s">
        <v>316</v>
      </c>
      <c r="F20" s="222"/>
      <c r="G20" s="95">
        <f>IF(AND(F20="Yes",H20="Must Pass"),"Pass",IF(AND(F20="No",H20="Must Pass"),"Fail",IF(AND(F20="Yes",H20&lt;&gt;"Must Pass"),H20,0)))</f>
        <v>0</v>
      </c>
      <c r="H20" s="77">
        <f>IF(H21=2,0,2)</f>
        <v>2</v>
      </c>
    </row>
    <row r="21" spans="2:8" s="3" customFormat="1" ht="33" x14ac:dyDescent="0.25">
      <c r="B21" s="79" t="str">
        <f>LEFT(B19,3)&amp;".2"</f>
        <v>8.4.2</v>
      </c>
      <c r="C21" s="80" t="s">
        <v>449</v>
      </c>
      <c r="D21" s="86" t="s">
        <v>275</v>
      </c>
      <c r="E21" s="76" t="s">
        <v>316</v>
      </c>
      <c r="F21" s="222"/>
      <c r="G21" s="95">
        <f>IF(AND(F20="No",F21="Yes",H21="Must Pass"),"Pass",IF(AND(F20="No",F21="No",H21="Must Pass"),"Fail",IF(AND(F20="No",F21="Yes",H21&lt;&gt;"Must Pass"),H21,0)))</f>
        <v>0</v>
      </c>
      <c r="H21" s="124">
        <f>IF(F20="No",2,0)</f>
        <v>0</v>
      </c>
    </row>
    <row r="22" spans="2:8" s="3" customFormat="1" ht="49.5" x14ac:dyDescent="0.25">
      <c r="B22" s="79" t="str">
        <f>LEFT(B21,3)&amp;".3"</f>
        <v>8.4.3</v>
      </c>
      <c r="C22" s="80" t="s">
        <v>453</v>
      </c>
      <c r="D22" s="86" t="s">
        <v>275</v>
      </c>
      <c r="E22" s="76" t="s">
        <v>316</v>
      </c>
      <c r="F22" s="222"/>
      <c r="G22" s="95">
        <f>IF(AND(F20="No",F22="Yes",H22="Must Pass"),"Pass",IF(AND(F20="No",F22="No",H22="Must Pass"),"Fail",IF(AND(F20="No",F22="Yes",H22&lt;&gt;"Must Pass"),H22,0)))</f>
        <v>0</v>
      </c>
      <c r="H22" s="124">
        <f>IF(F20="No","Must Pass",0)</f>
        <v>0</v>
      </c>
    </row>
    <row r="23" spans="2:8" s="3" customFormat="1" x14ac:dyDescent="0.25">
      <c r="B23" s="91" t="s">
        <v>126</v>
      </c>
      <c r="C23" s="89"/>
      <c r="D23" s="187"/>
      <c r="E23" s="92"/>
      <c r="F23" s="89"/>
      <c r="G23" s="89"/>
      <c r="H23" s="91"/>
    </row>
    <row r="24" spans="2:8" s="3" customFormat="1" ht="84.75" customHeight="1" x14ac:dyDescent="0.25">
      <c r="B24" s="188" t="str">
        <f>LEFT(B23,3)&amp;".1"</f>
        <v>8.5.1</v>
      </c>
      <c r="C24" s="189" t="s">
        <v>322</v>
      </c>
      <c r="D24" s="190" t="s">
        <v>323</v>
      </c>
      <c r="E24" s="191" t="s">
        <v>324</v>
      </c>
      <c r="F24" s="222"/>
      <c r="G24" s="95">
        <f>IF(AND(F24="Yes",H24="Must Pass"),"Pass",IF(AND(F24="No",H24="Must Pass"),"Fail",IF(AND(F24="Yes",H24&lt;&gt;"Must Pass"),H24,0)))</f>
        <v>0</v>
      </c>
      <c r="H24" s="192">
        <v>3</v>
      </c>
    </row>
    <row r="25" spans="2:8" s="3" customFormat="1" ht="103.5" customHeight="1" x14ac:dyDescent="0.25">
      <c r="B25" s="144" t="s">
        <v>325</v>
      </c>
      <c r="C25" s="147" t="s">
        <v>435</v>
      </c>
      <c r="D25" s="145" t="s">
        <v>326</v>
      </c>
      <c r="E25" s="153" t="s">
        <v>324</v>
      </c>
      <c r="F25" s="222"/>
      <c r="G25" s="95">
        <f>IF(AND(F25="Yes",H25="Must Pass"),"Pass",IF(AND(F25="No",H25="Must Pass"),"Fail",IF(AND(F25="Yes",H25&lt;&gt;"Must Pass"),H25,0)))</f>
        <v>0</v>
      </c>
      <c r="H25" s="146">
        <v>1</v>
      </c>
    </row>
    <row r="26" spans="2:8" s="3" customFormat="1" ht="82.5" x14ac:dyDescent="0.25">
      <c r="B26" s="144" t="s">
        <v>327</v>
      </c>
      <c r="C26" s="147" t="s">
        <v>328</v>
      </c>
      <c r="D26" s="145" t="s">
        <v>329</v>
      </c>
      <c r="E26" s="153" t="s">
        <v>324</v>
      </c>
      <c r="F26" s="222"/>
      <c r="G26" s="95">
        <f>IF(AND(F26="Yes",H26="Must Pass"),"Pass",IF(AND(F26="No",H26="Must Pass"),"Fail",IF(AND(F26="Yes",H26&lt;&gt;"Must Pass"),H26,0)))</f>
        <v>0</v>
      </c>
      <c r="H26" s="146">
        <v>3</v>
      </c>
    </row>
    <row r="28" spans="2:8" ht="35.1" customHeight="1" x14ac:dyDescent="0.3">
      <c r="B28" s="259" t="s">
        <v>330</v>
      </c>
      <c r="C28" s="259"/>
      <c r="D28" s="259"/>
      <c r="E28" s="259"/>
      <c r="F28" s="259"/>
      <c r="G28" s="259"/>
      <c r="H28" s="259"/>
    </row>
    <row r="29" spans="2:8" ht="12.75" customHeight="1" x14ac:dyDescent="0.3">
      <c r="B29" s="1" t="s">
        <v>439</v>
      </c>
    </row>
    <row r="30" spans="2:8" ht="33.6" customHeight="1" x14ac:dyDescent="0.3">
      <c r="B30" s="243" t="s">
        <v>454</v>
      </c>
      <c r="C30" s="243"/>
      <c r="D30" s="243"/>
      <c r="E30" s="243"/>
      <c r="F30" s="243"/>
      <c r="G30" s="243"/>
      <c r="H30" s="243"/>
    </row>
    <row r="31" spans="2:8" ht="36.75" customHeight="1" x14ac:dyDescent="0.3">
      <c r="B31" s="243" t="s">
        <v>436</v>
      </c>
      <c r="C31" s="243"/>
      <c r="D31" s="243"/>
      <c r="E31" s="243"/>
      <c r="F31" s="243"/>
      <c r="G31" s="243"/>
      <c r="H31" s="243"/>
    </row>
    <row r="32" spans="2:8" ht="7.5" customHeight="1" x14ac:dyDescent="0.3"/>
    <row r="33" spans="2:3" x14ac:dyDescent="0.3">
      <c r="B33" s="1" t="s">
        <v>437</v>
      </c>
    </row>
    <row r="34" spans="2:3" x14ac:dyDescent="0.3">
      <c r="B34" s="269"/>
      <c r="C34" s="269"/>
    </row>
    <row r="35" spans="2:3" ht="43.5" customHeight="1" x14ac:dyDescent="0.3">
      <c r="B35" s="243"/>
      <c r="C35" s="243"/>
    </row>
    <row r="38" spans="2:3" ht="86.45" customHeight="1" x14ac:dyDescent="0.3">
      <c r="B38" s="243"/>
      <c r="C38" s="243"/>
    </row>
  </sheetData>
  <mergeCells count="6">
    <mergeCell ref="B34:C34"/>
    <mergeCell ref="B35:C35"/>
    <mergeCell ref="B38:C38"/>
    <mergeCell ref="B28:H28"/>
    <mergeCell ref="B31:H31"/>
    <mergeCell ref="B30:H30"/>
  </mergeCells>
  <dataValidations count="1">
    <dataValidation type="list" allowBlank="1" showInputMessage="1" showErrorMessage="1" sqref="F17:F18 F11:F13 F24:F26 F15 F20:F22" xr:uid="{A83662C1-F8E9-44AF-911C-F78A3FD6B9D4}">
      <formula1>"Yes, No"</formula1>
    </dataValidation>
  </dataValidations>
  <pageMargins left="0.7" right="0.7" top="1" bottom="0.75" header="0.3" footer="0.3"/>
  <pageSetup orientation="portrait" horizontalDpi="360" verticalDpi="360" r:id="rId1"/>
  <headerFooter>
    <oddHeader>&amp;L&amp;G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9924-83CD-4ACC-9855-C43C80A4DD59}">
  <dimension ref="A1:H66"/>
  <sheetViews>
    <sheetView zoomScaleNormal="100" zoomScaleSheetLayoutView="26" zoomScalePageLayoutView="64" workbookViewId="0">
      <pane ySplit="9" topLeftCell="A10" activePane="bottomLeft" state="frozen"/>
      <selection pane="bottomLeft"/>
    </sheetView>
  </sheetViews>
  <sheetFormatPr defaultColWidth="8.7109375" defaultRowHeight="16.5" x14ac:dyDescent="0.3"/>
  <cols>
    <col min="1" max="1" width="1.5703125" style="1" customWidth="1"/>
    <col min="2" max="2" width="11" style="3" customWidth="1"/>
    <col min="3" max="3" width="40.5703125" style="3" customWidth="1"/>
    <col min="4" max="4" width="36.5703125" style="3" customWidth="1"/>
    <col min="5" max="5" width="22.5703125" style="37" customWidth="1"/>
    <col min="6" max="6" width="28.140625" style="1" bestFit="1" customWidth="1"/>
    <col min="7" max="7" width="33.140625" style="1" bestFit="1" customWidth="1"/>
    <col min="8" max="8" width="28.5703125" style="1" bestFit="1" customWidth="1"/>
    <col min="9" max="11" width="8.7109375" style="1" bestFit="1"/>
    <col min="12" max="12" width="8.7109375" style="1" customWidth="1"/>
    <col min="13" max="13" width="8.7109375" style="1" bestFit="1"/>
    <col min="14" max="16384" width="8.7109375" style="1"/>
  </cols>
  <sheetData>
    <row r="1" spans="1:8" ht="20.45" customHeight="1" x14ac:dyDescent="0.3">
      <c r="A1" s="2" t="str">
        <f>Instructions!A1</f>
        <v>Colorado Department of Health Care Policy and Finance</v>
      </c>
      <c r="D1" s="71"/>
      <c r="E1" s="52"/>
      <c r="G1" s="45" t="s">
        <v>184</v>
      </c>
      <c r="H1" s="46" t="s">
        <v>185</v>
      </c>
    </row>
    <row r="2" spans="1:8" ht="15" customHeight="1" x14ac:dyDescent="0.3">
      <c r="A2" s="2" t="str">
        <f>Instructions!A2</f>
        <v>Practice Assessment Tool</v>
      </c>
      <c r="D2" s="72"/>
      <c r="E2" s="38"/>
      <c r="G2" s="41">
        <f>COUNTIF(G$10:G$57,"Pass")</f>
        <v>0</v>
      </c>
      <c r="H2" s="42">
        <f>COUNTIF(H$10:H$57,"Must Pass")</f>
        <v>4</v>
      </c>
    </row>
    <row r="3" spans="1:8" x14ac:dyDescent="0.3">
      <c r="A3" s="2" t="s">
        <v>331</v>
      </c>
      <c r="G3" s="43" t="s">
        <v>187</v>
      </c>
      <c r="H3" s="44" t="s">
        <v>188</v>
      </c>
    </row>
    <row r="4" spans="1:8" ht="17.25" thickBot="1" x14ac:dyDescent="0.35">
      <c r="A4" s="1" t="str">
        <f>Instructions!A4</f>
        <v>SFY2026</v>
      </c>
      <c r="G4" s="39">
        <f>SUBTOTAL(9,G$10:G$57)</f>
        <v>0</v>
      </c>
      <c r="H4" s="40">
        <f>SUBTOTAL(9,H$10:H$57)</f>
        <v>54</v>
      </c>
    </row>
    <row r="5" spans="1:8" ht="5.0999999999999996" customHeight="1" x14ac:dyDescent="0.3">
      <c r="F5" s="30"/>
      <c r="H5" s="4"/>
    </row>
    <row r="6" spans="1:8" x14ac:dyDescent="0.3">
      <c r="A6" s="169" t="s">
        <v>284</v>
      </c>
      <c r="F6" s="30"/>
      <c r="H6" s="4"/>
    </row>
    <row r="7" spans="1:8" ht="5.0999999999999996" customHeight="1" x14ac:dyDescent="0.3">
      <c r="F7" s="30"/>
      <c r="H7" s="4"/>
    </row>
    <row r="8" spans="1:8" s="8" customFormat="1" x14ac:dyDescent="0.25">
      <c r="A8" s="13" t="s">
        <v>332</v>
      </c>
      <c r="B8" s="22"/>
      <c r="C8" s="29"/>
      <c r="D8" s="29"/>
      <c r="E8" s="51"/>
      <c r="F8" s="20"/>
      <c r="G8" s="10"/>
      <c r="H8" s="10"/>
    </row>
    <row r="9" spans="1:8" s="8" customFormat="1" x14ac:dyDescent="0.25">
      <c r="B9" s="125" t="s">
        <v>191</v>
      </c>
      <c r="C9" s="125" t="s">
        <v>192</v>
      </c>
      <c r="D9" s="125" t="s">
        <v>193</v>
      </c>
      <c r="E9" s="87" t="s">
        <v>194</v>
      </c>
      <c r="F9" s="87" t="s">
        <v>195</v>
      </c>
      <c r="G9" s="87" t="s">
        <v>72</v>
      </c>
      <c r="H9" s="87" t="s">
        <v>73</v>
      </c>
    </row>
    <row r="10" spans="1:8" s="6" customFormat="1" ht="34.5" customHeight="1" x14ac:dyDescent="0.25">
      <c r="B10" s="278" t="s">
        <v>333</v>
      </c>
      <c r="C10" s="278"/>
      <c r="D10" s="278"/>
      <c r="E10" s="278"/>
      <c r="F10" s="278"/>
      <c r="G10" s="278"/>
      <c r="H10" s="278"/>
    </row>
    <row r="11" spans="1:8" s="3" customFormat="1" ht="49.5" x14ac:dyDescent="0.25">
      <c r="B11" s="81" t="str">
        <f>LEFT(B10,3)&amp;".1"</f>
        <v>9.1.1</v>
      </c>
      <c r="C11" s="74" t="s">
        <v>334</v>
      </c>
      <c r="D11" s="86" t="s">
        <v>335</v>
      </c>
      <c r="E11" s="94" t="s">
        <v>336</v>
      </c>
      <c r="F11" s="222"/>
      <c r="G11" s="95">
        <f>IF(AND(F11="Yes",H11="Must Pass"),"Pass",IF(AND(F11="No",H11="Must Pass"),"Fail",IF(AND(F11="Yes",H11&lt;&gt;"Must Pass"),H11,0)))</f>
        <v>0</v>
      </c>
      <c r="H11" s="124">
        <v>1</v>
      </c>
    </row>
    <row r="12" spans="1:8" s="3" customFormat="1" ht="51.75" customHeight="1" x14ac:dyDescent="0.25">
      <c r="B12" s="81" t="s">
        <v>337</v>
      </c>
      <c r="C12" s="126" t="s">
        <v>338</v>
      </c>
      <c r="D12" s="86" t="s">
        <v>335</v>
      </c>
      <c r="E12" s="94" t="s">
        <v>336</v>
      </c>
      <c r="F12" s="219"/>
      <c r="G12" s="124">
        <f>IF(AND(F12="Yes",H12="Must Pass"),"Pass",IF(AND(F12="No",H12="Must Pass"),"Fail",IF(AND(F12="Yes",H12&lt;&gt;"Must Pass"),H12,0)))</f>
        <v>0</v>
      </c>
      <c r="H12" s="124">
        <v>2</v>
      </c>
    </row>
    <row r="13" spans="1:8" s="3" customFormat="1" ht="100.5" x14ac:dyDescent="0.25">
      <c r="B13" s="81" t="str">
        <f>LEFT(B11,3)&amp;".3"</f>
        <v>9.1.3</v>
      </c>
      <c r="C13" s="80" t="s">
        <v>339</v>
      </c>
      <c r="D13" s="86" t="s">
        <v>335</v>
      </c>
      <c r="E13" s="94" t="s">
        <v>336</v>
      </c>
      <c r="F13" s="222"/>
      <c r="G13" s="95">
        <f>IF(AND(F13="Yes",H13="Must Pass"),"Pass",IF(AND(F13="No",H13="Must Pass"),"Fail",IF(AND(F13="Yes",H13&lt;&gt;"Must Pass"),H13,0)))</f>
        <v>0</v>
      </c>
      <c r="H13" s="124">
        <v>2</v>
      </c>
    </row>
    <row r="14" spans="1:8" s="6" customFormat="1" x14ac:dyDescent="0.25">
      <c r="B14" s="127" t="s">
        <v>340</v>
      </c>
      <c r="C14" s="127"/>
      <c r="D14" s="127"/>
      <c r="E14" s="92"/>
      <c r="F14" s="91"/>
      <c r="G14" s="128"/>
      <c r="H14" s="128"/>
    </row>
    <row r="15" spans="1:8" s="6" customFormat="1" ht="33" x14ac:dyDescent="0.25">
      <c r="B15" s="139" t="s">
        <v>341</v>
      </c>
      <c r="C15" s="138" t="s">
        <v>342</v>
      </c>
      <c r="D15" s="139" t="s">
        <v>343</v>
      </c>
      <c r="E15" s="140" t="s">
        <v>200</v>
      </c>
      <c r="F15" s="219"/>
      <c r="G15" s="124">
        <f>IF(AND(F15="Yes",H15="Must Pass"),"Pass",IF(AND(F15="No",H15="Must Pass"),"Fail",IF(AND(F15="Yes",H15&lt;&gt;"Must Pass"),H15,0)))</f>
        <v>0</v>
      </c>
      <c r="H15" s="141">
        <v>2</v>
      </c>
    </row>
    <row r="16" spans="1:8" s="3" customFormat="1" ht="66" x14ac:dyDescent="0.25">
      <c r="B16" s="139" t="s">
        <v>344</v>
      </c>
      <c r="C16" s="80" t="s">
        <v>345</v>
      </c>
      <c r="D16" s="86" t="s">
        <v>346</v>
      </c>
      <c r="E16" s="76" t="s">
        <v>221</v>
      </c>
      <c r="F16" s="219"/>
      <c r="G16" s="124">
        <f>IF(AND(F16="Yes",H16="Must Pass"),"Pass",IF(AND(F16="No",H16="Must Pass"),"Fail",IF(AND(F16="Yes",H16&lt;&gt;"Must Pass"),H16,0)))</f>
        <v>0</v>
      </c>
      <c r="H16" s="124">
        <v>1</v>
      </c>
    </row>
    <row r="17" spans="2:8" s="3" customFormat="1" ht="123.75" customHeight="1" x14ac:dyDescent="0.25">
      <c r="B17" s="139" t="s">
        <v>347</v>
      </c>
      <c r="C17" s="80" t="s">
        <v>348</v>
      </c>
      <c r="D17" s="86" t="s">
        <v>335</v>
      </c>
      <c r="E17" s="76" t="s">
        <v>200</v>
      </c>
      <c r="F17" s="219"/>
      <c r="G17" s="124">
        <f t="shared" ref="G17" si="0">IF(AND(F17="Yes",H17="Must Pass"),"Pass",IF(AND(F17="No",H17="Must Pass"),"Fail",IF(AND(F17="Yes",H17&lt;&gt;"Must Pass"),H17,0)))</f>
        <v>0</v>
      </c>
      <c r="H17" s="124">
        <v>2</v>
      </c>
    </row>
    <row r="18" spans="2:8" s="3" customFormat="1" ht="66" x14ac:dyDescent="0.25">
      <c r="B18" s="139" t="s">
        <v>349</v>
      </c>
      <c r="C18" s="126" t="s">
        <v>350</v>
      </c>
      <c r="D18" s="86" t="s">
        <v>335</v>
      </c>
      <c r="E18" s="76" t="s">
        <v>221</v>
      </c>
      <c r="F18" s="219"/>
      <c r="G18" s="95">
        <f>IF(AND(F18="Yes",H18="Must Pass"),"Pass",IF(AND(F18="No",H18="Must Pass"),"Fail",IF(AND(F18="Yes",H18&lt;&gt;"Must Pass"),H18,0)))</f>
        <v>0</v>
      </c>
      <c r="H18" s="124">
        <v>2</v>
      </c>
    </row>
    <row r="19" spans="2:8" s="56" customFormat="1" x14ac:dyDescent="0.25">
      <c r="B19" s="127" t="s">
        <v>351</v>
      </c>
      <c r="C19" s="127"/>
      <c r="D19" s="127"/>
      <c r="E19" s="92"/>
      <c r="F19" s="91"/>
      <c r="G19" s="128"/>
      <c r="H19" s="128"/>
    </row>
    <row r="20" spans="2:8" s="6" customFormat="1" ht="33" x14ac:dyDescent="0.25">
      <c r="B20" s="81" t="s">
        <v>352</v>
      </c>
      <c r="C20" s="80" t="s">
        <v>353</v>
      </c>
      <c r="D20" s="83" t="s">
        <v>354</v>
      </c>
      <c r="E20" s="75" t="s">
        <v>221</v>
      </c>
      <c r="F20" s="219"/>
      <c r="G20" s="124">
        <f>IF(AND(F20="Yes",H20="Must Pass"),"Pass",IF(AND(F20="No",H20="Must Pass"),"Fail",IF(AND(F20="Yes",H20&lt;&gt;"Must Pass"),H20,0)))</f>
        <v>0</v>
      </c>
      <c r="H20" s="124">
        <v>1</v>
      </c>
    </row>
    <row r="21" spans="2:8" s="3" customFormat="1" ht="48" customHeight="1" x14ac:dyDescent="0.25">
      <c r="B21" s="81" t="str">
        <f>LEFT(B20,3)&amp;".2"</f>
        <v>9.3.2</v>
      </c>
      <c r="C21" s="80" t="s">
        <v>443</v>
      </c>
      <c r="D21" s="86" t="s">
        <v>335</v>
      </c>
      <c r="E21" s="76" t="s">
        <v>200</v>
      </c>
      <c r="F21" s="219"/>
      <c r="G21" s="124">
        <f>IF(AND(F21="Yes",H21="Must Pass"),"Pass",IF(AND(F21="No",H21="Must Pass"),"Fail",IF(AND(F21="Yes",H21&lt;&gt;"Must Pass"),H21,0)))</f>
        <v>0</v>
      </c>
      <c r="H21" s="124">
        <v>1</v>
      </c>
    </row>
    <row r="22" spans="2:8" s="3" customFormat="1" ht="49.5" x14ac:dyDescent="0.25">
      <c r="B22" s="81" t="str">
        <f>LEFT(B21,3)&amp;".3"</f>
        <v>9.3.3</v>
      </c>
      <c r="C22" s="126" t="s">
        <v>355</v>
      </c>
      <c r="D22" s="86" t="s">
        <v>335</v>
      </c>
      <c r="E22" s="76" t="s">
        <v>221</v>
      </c>
      <c r="F22" s="219"/>
      <c r="G22" s="124">
        <f>IF(AND(F22="Yes",H22="Must Pass"),"Pass",IF(AND(F22="No",H22="Must Pass"),"Fail",IF(AND(F22="Yes",H22&lt;&gt;"Must Pass"),H22,0)))</f>
        <v>0</v>
      </c>
      <c r="H22" s="124">
        <v>2</v>
      </c>
    </row>
    <row r="23" spans="2:8" s="3" customFormat="1" ht="49.5" x14ac:dyDescent="0.25">
      <c r="B23" s="81" t="str">
        <f>LEFT(B22,3)&amp;".4"</f>
        <v>9.3.4</v>
      </c>
      <c r="C23" s="126" t="s">
        <v>356</v>
      </c>
      <c r="D23" s="86" t="s">
        <v>335</v>
      </c>
      <c r="E23" s="76" t="s">
        <v>221</v>
      </c>
      <c r="F23" s="219"/>
      <c r="G23" s="124">
        <f>IF(AND(F23="Yes",H23="Must Pass"),"Pass",IF(AND(F23="No",H23="Must Pass"),"Fail",IF(AND(F23="Yes",H23&lt;&gt;"Must Pass"),H23,0)))</f>
        <v>0</v>
      </c>
      <c r="H23" s="124" t="s">
        <v>201</v>
      </c>
    </row>
    <row r="24" spans="2:8" s="6" customFormat="1" x14ac:dyDescent="0.25">
      <c r="B24" s="127" t="s">
        <v>357</v>
      </c>
      <c r="C24" s="127"/>
      <c r="D24" s="127"/>
      <c r="E24" s="92"/>
      <c r="F24" s="91"/>
      <c r="G24" s="128"/>
      <c r="H24" s="128"/>
    </row>
    <row r="25" spans="2:8" s="3" customFormat="1" ht="49.5" x14ac:dyDescent="0.25">
      <c r="B25" s="81" t="str">
        <f>LEFT(B24,3)&amp;".1"</f>
        <v>9.4.1</v>
      </c>
      <c r="C25" s="74" t="s">
        <v>358</v>
      </c>
      <c r="D25" s="86" t="s">
        <v>335</v>
      </c>
      <c r="E25" s="76" t="s">
        <v>221</v>
      </c>
      <c r="F25" s="219"/>
      <c r="G25" s="124">
        <f t="shared" ref="G25:G38" si="1">IF(AND(F25="Yes",H25="Must Pass"),"Pass",IF(AND(F25="No",H25="Must Pass"),"Fail",IF(AND(F25="Yes",H25&lt;&gt;"Must Pass"),H25,0)))</f>
        <v>0</v>
      </c>
      <c r="H25" s="124">
        <v>2</v>
      </c>
    </row>
    <row r="26" spans="2:8" s="3" customFormat="1" ht="49.5" x14ac:dyDescent="0.25">
      <c r="B26" s="81" t="str">
        <f>LEFT(B25,3)&amp;".2"</f>
        <v>9.4.2</v>
      </c>
      <c r="C26" s="74" t="s">
        <v>359</v>
      </c>
      <c r="D26" s="86" t="s">
        <v>360</v>
      </c>
      <c r="E26" s="76" t="s">
        <v>221</v>
      </c>
      <c r="F26" s="219"/>
      <c r="G26" s="124">
        <f t="shared" si="1"/>
        <v>0</v>
      </c>
      <c r="H26" s="124" t="s">
        <v>201</v>
      </c>
    </row>
    <row r="27" spans="2:8" s="3" customFormat="1" ht="49.5" x14ac:dyDescent="0.25">
      <c r="B27" s="81" t="str">
        <f>LEFT(B26,3)&amp;".3"</f>
        <v>9.4.3</v>
      </c>
      <c r="C27" s="74" t="s">
        <v>361</v>
      </c>
      <c r="D27" s="86" t="s">
        <v>275</v>
      </c>
      <c r="E27" s="76" t="s">
        <v>200</v>
      </c>
      <c r="F27" s="219"/>
      <c r="G27" s="124">
        <f t="shared" si="1"/>
        <v>0</v>
      </c>
      <c r="H27" s="124">
        <v>2</v>
      </c>
    </row>
    <row r="28" spans="2:8" s="3" customFormat="1" ht="33" x14ac:dyDescent="0.25">
      <c r="B28" s="81" t="str">
        <f>LEFT(B27,3)&amp;".4"</f>
        <v>9.4.4</v>
      </c>
      <c r="C28" s="80" t="s">
        <v>362</v>
      </c>
      <c r="D28" s="83" t="s">
        <v>354</v>
      </c>
      <c r="E28" s="75" t="s">
        <v>221</v>
      </c>
      <c r="F28" s="219"/>
      <c r="G28" s="124">
        <f t="shared" si="1"/>
        <v>0</v>
      </c>
      <c r="H28" s="124">
        <v>1</v>
      </c>
    </row>
    <row r="29" spans="2:8" s="3" customFormat="1" ht="49.5" x14ac:dyDescent="0.25">
      <c r="B29" s="81" t="str">
        <f>LEFT(B28,3)&amp;".5"</f>
        <v>9.4.5</v>
      </c>
      <c r="C29" s="126" t="s">
        <v>363</v>
      </c>
      <c r="D29" s="86" t="s">
        <v>335</v>
      </c>
      <c r="E29" s="76" t="s">
        <v>200</v>
      </c>
      <c r="F29" s="219"/>
      <c r="G29" s="124">
        <f t="shared" si="1"/>
        <v>0</v>
      </c>
      <c r="H29" s="124">
        <v>1</v>
      </c>
    </row>
    <row r="30" spans="2:8" s="3" customFormat="1" ht="72" customHeight="1" x14ac:dyDescent="0.25">
      <c r="B30" s="81" t="str">
        <f>LEFT(B29,3)&amp;".6"</f>
        <v>9.4.6</v>
      </c>
      <c r="C30" s="80" t="s">
        <v>364</v>
      </c>
      <c r="D30" s="86" t="s">
        <v>335</v>
      </c>
      <c r="E30" s="76" t="s">
        <v>221</v>
      </c>
      <c r="F30" s="219"/>
      <c r="G30" s="124">
        <f t="shared" si="1"/>
        <v>0</v>
      </c>
      <c r="H30" s="124">
        <v>2</v>
      </c>
    </row>
    <row r="31" spans="2:8" s="3" customFormat="1" ht="49.5" x14ac:dyDescent="0.25">
      <c r="B31" s="81" t="str">
        <f>LEFT(B30,3)&amp;".7"</f>
        <v>9.4.7</v>
      </c>
      <c r="C31" s="126" t="s">
        <v>365</v>
      </c>
      <c r="D31" s="86" t="s">
        <v>335</v>
      </c>
      <c r="E31" s="76" t="s">
        <v>221</v>
      </c>
      <c r="F31" s="219"/>
      <c r="G31" s="124">
        <f t="shared" si="1"/>
        <v>0</v>
      </c>
      <c r="H31" s="124">
        <v>1</v>
      </c>
    </row>
    <row r="32" spans="2:8" s="3" customFormat="1" ht="99" x14ac:dyDescent="0.25">
      <c r="B32" s="81" t="str">
        <f>LEFT(B31,3)&amp;".8"</f>
        <v>9.4.8</v>
      </c>
      <c r="C32" s="126" t="s">
        <v>366</v>
      </c>
      <c r="D32" s="86" t="s">
        <v>335</v>
      </c>
      <c r="E32" s="76" t="s">
        <v>221</v>
      </c>
      <c r="F32" s="219"/>
      <c r="G32" s="124">
        <f t="shared" si="1"/>
        <v>0</v>
      </c>
      <c r="H32" s="124">
        <v>1</v>
      </c>
    </row>
    <row r="33" spans="2:8" s="3" customFormat="1" ht="49.5" x14ac:dyDescent="0.25">
      <c r="B33" s="81" t="str">
        <f>LEFT(B32,3)&amp;".9"</f>
        <v>9.4.9</v>
      </c>
      <c r="C33" s="74" t="s">
        <v>367</v>
      </c>
      <c r="D33" s="86" t="s">
        <v>368</v>
      </c>
      <c r="E33" s="76" t="s">
        <v>200</v>
      </c>
      <c r="F33" s="219"/>
      <c r="G33" s="124">
        <f t="shared" si="1"/>
        <v>0</v>
      </c>
      <c r="H33" s="124">
        <v>1</v>
      </c>
    </row>
    <row r="34" spans="2:8" s="56" customFormat="1" x14ac:dyDescent="0.25">
      <c r="B34" s="193" t="s">
        <v>369</v>
      </c>
      <c r="C34" s="194"/>
      <c r="D34" s="194"/>
      <c r="E34" s="194"/>
      <c r="F34" s="194"/>
      <c r="G34" s="194"/>
      <c r="H34" s="195"/>
    </row>
    <row r="35" spans="2:8" s="53" customFormat="1" ht="66" x14ac:dyDescent="0.25">
      <c r="B35" s="81" t="str">
        <f>LEFT(B34,3)&amp;".1"</f>
        <v>9.5.1</v>
      </c>
      <c r="C35" s="74" t="s">
        <v>370</v>
      </c>
      <c r="D35" s="81" t="s">
        <v>371</v>
      </c>
      <c r="E35" s="94" t="s">
        <v>372</v>
      </c>
      <c r="F35" s="219"/>
      <c r="G35" s="124">
        <f t="shared" si="1"/>
        <v>0</v>
      </c>
      <c r="H35" s="124">
        <v>3</v>
      </c>
    </row>
    <row r="36" spans="2:8" s="53" customFormat="1" ht="33" x14ac:dyDescent="0.25">
      <c r="B36" s="81" t="str">
        <f>LEFT(B35,3)&amp;".2"</f>
        <v>9.5.2</v>
      </c>
      <c r="C36" s="80" t="s">
        <v>373</v>
      </c>
      <c r="D36" s="83" t="s">
        <v>354</v>
      </c>
      <c r="E36" s="75" t="s">
        <v>221</v>
      </c>
      <c r="F36" s="219"/>
      <c r="G36" s="124">
        <f t="shared" si="1"/>
        <v>0</v>
      </c>
      <c r="H36" s="124">
        <v>1</v>
      </c>
    </row>
    <row r="37" spans="2:8" s="53" customFormat="1" ht="49.5" x14ac:dyDescent="0.25">
      <c r="B37" s="81" t="str">
        <f>LEFT(B36,3)&amp;".3"</f>
        <v>9.5.3</v>
      </c>
      <c r="C37" s="126" t="s">
        <v>374</v>
      </c>
      <c r="D37" s="86" t="s">
        <v>335</v>
      </c>
      <c r="E37" s="76" t="s">
        <v>200</v>
      </c>
      <c r="F37" s="219"/>
      <c r="G37" s="124">
        <f t="shared" si="1"/>
        <v>0</v>
      </c>
      <c r="H37" s="124">
        <v>1</v>
      </c>
    </row>
    <row r="38" spans="2:8" s="53" customFormat="1" ht="49.5" x14ac:dyDescent="0.25">
      <c r="B38" s="81" t="str">
        <f>LEFT(B37,3)&amp;".4"</f>
        <v>9.5.4</v>
      </c>
      <c r="C38" s="126" t="s">
        <v>375</v>
      </c>
      <c r="D38" s="86" t="s">
        <v>335</v>
      </c>
      <c r="E38" s="76" t="s">
        <v>221</v>
      </c>
      <c r="F38" s="219"/>
      <c r="G38" s="124">
        <f t="shared" si="1"/>
        <v>0</v>
      </c>
      <c r="H38" s="124">
        <v>2</v>
      </c>
    </row>
    <row r="39" spans="2:8" s="56" customFormat="1" x14ac:dyDescent="0.25">
      <c r="B39" s="127" t="s">
        <v>376</v>
      </c>
      <c r="C39" s="127"/>
      <c r="D39" s="127"/>
      <c r="E39" s="92"/>
      <c r="F39" s="91"/>
      <c r="G39" s="128"/>
      <c r="H39" s="128"/>
    </row>
    <row r="40" spans="2:8" s="53" customFormat="1" ht="49.5" x14ac:dyDescent="0.25">
      <c r="B40" s="81" t="str">
        <f>LEFT(B39,3)&amp;".1"</f>
        <v>9.6.1</v>
      </c>
      <c r="C40" s="80" t="s">
        <v>377</v>
      </c>
      <c r="D40" s="83" t="s">
        <v>354</v>
      </c>
      <c r="E40" s="75" t="s">
        <v>221</v>
      </c>
      <c r="F40" s="219"/>
      <c r="G40" s="124">
        <f t="shared" ref="G40:G42" si="2">IF(AND(F40="Yes",H40="Must Pass"),"Pass",IF(AND(F40="No",H40="Must Pass"),"Fail",IF(AND(F40="Yes",H40&lt;&gt;"Must Pass"),H40,0)))</f>
        <v>0</v>
      </c>
      <c r="H40" s="124">
        <v>1</v>
      </c>
    </row>
    <row r="41" spans="2:8" s="53" customFormat="1" ht="49.5" x14ac:dyDescent="0.25">
      <c r="B41" s="81" t="str">
        <f>LEFT(B40,3)&amp;".2"</f>
        <v>9.6.2</v>
      </c>
      <c r="C41" s="80" t="s">
        <v>378</v>
      </c>
      <c r="D41" s="86" t="s">
        <v>335</v>
      </c>
      <c r="E41" s="76" t="s">
        <v>200</v>
      </c>
      <c r="F41" s="219"/>
      <c r="G41" s="124">
        <f t="shared" si="2"/>
        <v>0</v>
      </c>
      <c r="H41" s="124">
        <v>1</v>
      </c>
    </row>
    <row r="42" spans="2:8" s="53" customFormat="1" ht="49.5" x14ac:dyDescent="0.25">
      <c r="B42" s="81" t="str">
        <f>LEFT(B41,3)&amp;".3"</f>
        <v>9.6.3</v>
      </c>
      <c r="C42" s="126" t="s">
        <v>379</v>
      </c>
      <c r="D42" s="86" t="s">
        <v>335</v>
      </c>
      <c r="E42" s="76" t="s">
        <v>221</v>
      </c>
      <c r="F42" s="219"/>
      <c r="G42" s="124">
        <f t="shared" si="2"/>
        <v>0</v>
      </c>
      <c r="H42" s="124">
        <v>2</v>
      </c>
    </row>
    <row r="43" spans="2:8" s="53" customFormat="1" ht="120" customHeight="1" x14ac:dyDescent="0.25">
      <c r="B43" s="81" t="s">
        <v>380</v>
      </c>
      <c r="C43" s="80" t="s">
        <v>381</v>
      </c>
      <c r="D43" s="143" t="s">
        <v>382</v>
      </c>
      <c r="E43" s="76" t="s">
        <v>221</v>
      </c>
      <c r="F43" s="217"/>
      <c r="G43" s="124">
        <f>VLOOKUP("8.5.2",'8 Access'!$B:$H,6,FALSE)</f>
        <v>0</v>
      </c>
      <c r="H43" s="124">
        <v>1</v>
      </c>
    </row>
    <row r="44" spans="2:8" s="53" customFormat="1" ht="115.5" x14ac:dyDescent="0.25">
      <c r="B44" s="81" t="s">
        <v>383</v>
      </c>
      <c r="C44" s="126" t="s">
        <v>384</v>
      </c>
      <c r="D44" s="143" t="s">
        <v>385</v>
      </c>
      <c r="E44" s="76" t="s">
        <v>221</v>
      </c>
      <c r="F44" s="219"/>
      <c r="G44" s="124">
        <f>IF(AND(F44="Yes",H44="Must Pass"),"Pass",IF(AND(F44="No",H44="Must Pass"),"Fail",IF(AND(F44="Yes",H44&lt;&gt;"Must Pass"),H44,0)))</f>
        <v>0</v>
      </c>
      <c r="H44" s="124">
        <v>1</v>
      </c>
    </row>
    <row r="45" spans="2:8" s="6" customFormat="1" x14ac:dyDescent="0.25">
      <c r="B45" s="127" t="s">
        <v>386</v>
      </c>
      <c r="C45" s="127"/>
      <c r="D45" s="127"/>
      <c r="E45" s="92"/>
      <c r="F45" s="91"/>
      <c r="G45" s="128"/>
      <c r="H45" s="128"/>
    </row>
    <row r="46" spans="2:8" s="3" customFormat="1" ht="33" x14ac:dyDescent="0.25">
      <c r="B46" s="81" t="str">
        <f>LEFT(B45,3)&amp;".1"</f>
        <v>9.7.1</v>
      </c>
      <c r="C46" s="74" t="s">
        <v>387</v>
      </c>
      <c r="D46" s="86" t="s">
        <v>275</v>
      </c>
      <c r="E46" s="76" t="s">
        <v>200</v>
      </c>
      <c r="F46" s="219"/>
      <c r="G46" s="124">
        <f t="shared" ref="G46:G52" si="3">IF(AND(F46="Yes",H46="Must Pass"),"Pass",IF(AND(F46="No",H46="Must Pass"),"Fail",IF(AND(F46="Yes",H46&lt;&gt;"Must Pass"),H46,0)))</f>
        <v>0</v>
      </c>
      <c r="H46" s="124">
        <v>2</v>
      </c>
    </row>
    <row r="47" spans="2:8" s="3" customFormat="1" ht="33" x14ac:dyDescent="0.25">
      <c r="B47" s="81" t="str">
        <f>LEFT(B46,3)&amp;".2"</f>
        <v>9.7.2</v>
      </c>
      <c r="C47" s="74" t="s">
        <v>388</v>
      </c>
      <c r="D47" s="81" t="s">
        <v>303</v>
      </c>
      <c r="E47" s="76" t="s">
        <v>200</v>
      </c>
      <c r="F47" s="219"/>
      <c r="G47" s="124">
        <f t="shared" si="3"/>
        <v>0</v>
      </c>
      <c r="H47" s="124">
        <v>1</v>
      </c>
    </row>
    <row r="48" spans="2:8" s="3" customFormat="1" ht="33" x14ac:dyDescent="0.25">
      <c r="B48" s="81" t="str">
        <f>LEFT(B47,3)&amp;".3"</f>
        <v>9.7.3</v>
      </c>
      <c r="C48" s="74" t="s">
        <v>389</v>
      </c>
      <c r="D48" s="86" t="s">
        <v>277</v>
      </c>
      <c r="E48" s="76" t="s">
        <v>200</v>
      </c>
      <c r="F48" s="219"/>
      <c r="G48" s="124">
        <f t="shared" si="3"/>
        <v>0</v>
      </c>
      <c r="H48" s="124">
        <v>1</v>
      </c>
    </row>
    <row r="49" spans="2:8" s="3" customFormat="1" ht="49.5" x14ac:dyDescent="0.25">
      <c r="B49" s="81" t="str">
        <f>LEFT(B48,3)&amp;".4"</f>
        <v>9.7.4</v>
      </c>
      <c r="C49" s="74" t="s">
        <v>390</v>
      </c>
      <c r="D49" s="86" t="s">
        <v>277</v>
      </c>
      <c r="E49" s="76" t="s">
        <v>200</v>
      </c>
      <c r="F49" s="219"/>
      <c r="G49" s="124">
        <f t="shared" si="3"/>
        <v>0</v>
      </c>
      <c r="H49" s="124">
        <v>2</v>
      </c>
    </row>
    <row r="50" spans="2:8" s="3" customFormat="1" ht="49.5" x14ac:dyDescent="0.25">
      <c r="B50" s="81" t="str">
        <f>LEFT(B49,3)&amp;".5"</f>
        <v>9.7.5</v>
      </c>
      <c r="C50" s="74" t="s">
        <v>391</v>
      </c>
      <c r="D50" s="86" t="s">
        <v>392</v>
      </c>
      <c r="E50" s="76" t="s">
        <v>221</v>
      </c>
      <c r="F50" s="219"/>
      <c r="G50" s="124">
        <f t="shared" si="3"/>
        <v>0</v>
      </c>
      <c r="H50" s="124">
        <v>3</v>
      </c>
    </row>
    <row r="51" spans="2:8" s="3" customFormat="1" ht="66" x14ac:dyDescent="0.25">
      <c r="B51" s="81" t="str">
        <f>LEFT(B50,3)&amp;".6"</f>
        <v>9.7.6</v>
      </c>
      <c r="C51" s="74" t="s">
        <v>393</v>
      </c>
      <c r="D51" s="86" t="s">
        <v>335</v>
      </c>
      <c r="E51" s="76" t="s">
        <v>221</v>
      </c>
      <c r="F51" s="219"/>
      <c r="G51" s="124">
        <f t="shared" si="3"/>
        <v>0</v>
      </c>
      <c r="H51" s="124">
        <v>2</v>
      </c>
    </row>
    <row r="52" spans="2:8" s="3" customFormat="1" ht="49.5" x14ac:dyDescent="0.25">
      <c r="B52" s="81" t="str">
        <f>LEFT(B51,3)&amp;".7"</f>
        <v>9.7.7</v>
      </c>
      <c r="C52" s="74" t="s">
        <v>394</v>
      </c>
      <c r="D52" s="86" t="s">
        <v>335</v>
      </c>
      <c r="E52" s="76" t="s">
        <v>221</v>
      </c>
      <c r="F52" s="219"/>
      <c r="G52" s="124">
        <f t="shared" si="3"/>
        <v>0</v>
      </c>
      <c r="H52" s="124">
        <v>2</v>
      </c>
    </row>
    <row r="53" spans="2:8" s="6" customFormat="1" x14ac:dyDescent="0.25">
      <c r="B53" s="127" t="s">
        <v>395</v>
      </c>
      <c r="C53" s="127"/>
      <c r="D53" s="127"/>
      <c r="E53" s="92"/>
      <c r="F53" s="91"/>
      <c r="G53" s="128"/>
      <c r="H53" s="128"/>
    </row>
    <row r="54" spans="2:8" s="3" customFormat="1" ht="62.25" customHeight="1" x14ac:dyDescent="0.25">
      <c r="B54" s="81" t="str">
        <f>LEFT(B53,3)&amp;".1"</f>
        <v>9.8.1</v>
      </c>
      <c r="C54" s="74" t="s">
        <v>396</v>
      </c>
      <c r="D54" s="81" t="s">
        <v>371</v>
      </c>
      <c r="E54" s="76" t="s">
        <v>200</v>
      </c>
      <c r="F54" s="219"/>
      <c r="G54" s="124">
        <f>IF(AND(F54="Yes",H54="Must Pass"),"Pass",IF(AND(F54="No",H54="Must Pass"),"Fail",IF(AND(F54="Yes",H54&lt;&gt;"Must Pass"),H54,0)))</f>
        <v>0</v>
      </c>
      <c r="H54" s="124">
        <v>1</v>
      </c>
    </row>
    <row r="55" spans="2:8" s="3" customFormat="1" ht="99" x14ac:dyDescent="0.25">
      <c r="B55" s="81" t="str">
        <f>LEFT(B54,3)&amp;".2"</f>
        <v>9.8.2</v>
      </c>
      <c r="C55" s="74" t="s">
        <v>397</v>
      </c>
      <c r="D55" s="86" t="s">
        <v>335</v>
      </c>
      <c r="E55" s="76" t="s">
        <v>221</v>
      </c>
      <c r="F55" s="219"/>
      <c r="G55" s="124">
        <f>IF(AND(F55="Yes",H55="Must Pass"),"Pass",IF(AND(F55="No",H55="Must Pass"),"Fail",IF(AND(F55="Yes",H55&lt;&gt;"Must Pass"),H55,0)))</f>
        <v>0</v>
      </c>
      <c r="H55" s="124" t="s">
        <v>201</v>
      </c>
    </row>
    <row r="56" spans="2:8" x14ac:dyDescent="0.3">
      <c r="B56" s="127" t="s">
        <v>398</v>
      </c>
      <c r="C56" s="127"/>
      <c r="D56" s="127"/>
      <c r="E56" s="92"/>
      <c r="F56" s="91"/>
      <c r="G56" s="128"/>
      <c r="H56" s="128"/>
    </row>
    <row r="57" spans="2:8" ht="89.25" customHeight="1" x14ac:dyDescent="0.3">
      <c r="B57" s="81" t="str">
        <f>LEFT(B56,3)&amp;".1"</f>
        <v>9.9.1</v>
      </c>
      <c r="C57" s="74" t="s">
        <v>399</v>
      </c>
      <c r="D57" s="83" t="s">
        <v>303</v>
      </c>
      <c r="E57" s="76" t="s">
        <v>200</v>
      </c>
      <c r="F57" s="219"/>
      <c r="G57" s="124">
        <f>IF(AND(F57="Yes",H57="Must Pass"),"Pass",IF(AND(F57="No",H57="Must Pass"),"Fail",IF(AND(F57="Yes",H57&lt;&gt;"Must Pass"),H57,0)))</f>
        <v>0</v>
      </c>
      <c r="H57" s="124" t="s">
        <v>201</v>
      </c>
    </row>
    <row r="58" spans="2:8" ht="23.25" customHeight="1" x14ac:dyDescent="0.3">
      <c r="B58" s="280" t="s">
        <v>400</v>
      </c>
      <c r="C58" s="280"/>
      <c r="D58" s="281"/>
      <c r="E58" s="280"/>
      <c r="F58" s="280"/>
      <c r="G58" s="280"/>
      <c r="H58" s="280"/>
    </row>
    <row r="59" spans="2:8" ht="18.75" customHeight="1" x14ac:dyDescent="0.3">
      <c r="B59" s="3" t="s">
        <v>401</v>
      </c>
    </row>
    <row r="60" spans="2:8" ht="38.25" customHeight="1" x14ac:dyDescent="0.3">
      <c r="B60" s="3" t="s">
        <v>402</v>
      </c>
      <c r="C60" s="259" t="s">
        <v>403</v>
      </c>
      <c r="D60" s="259"/>
      <c r="E60" s="259"/>
      <c r="F60" s="259"/>
      <c r="G60" s="259"/>
      <c r="H60" s="259"/>
    </row>
    <row r="61" spans="2:8" ht="56.25" customHeight="1" x14ac:dyDescent="0.3">
      <c r="B61" s="3" t="s">
        <v>404</v>
      </c>
      <c r="C61" s="259" t="s">
        <v>405</v>
      </c>
      <c r="D61" s="259"/>
      <c r="E61" s="259"/>
      <c r="F61" s="259"/>
      <c r="G61" s="259"/>
      <c r="H61" s="259"/>
    </row>
    <row r="62" spans="2:8" ht="32.25" customHeight="1" x14ac:dyDescent="0.3">
      <c r="B62" s="279" t="s">
        <v>444</v>
      </c>
      <c r="C62" s="279"/>
      <c r="D62" s="279"/>
      <c r="E62" s="279"/>
      <c r="F62" s="279"/>
      <c r="G62" s="279"/>
      <c r="H62" s="279"/>
    </row>
    <row r="63" spans="2:8" ht="32.25" customHeight="1" x14ac:dyDescent="0.3">
      <c r="B63" s="259" t="s">
        <v>406</v>
      </c>
      <c r="C63" s="259"/>
      <c r="D63" s="259"/>
      <c r="E63" s="259"/>
      <c r="F63" s="259"/>
      <c r="G63" s="259"/>
      <c r="H63" s="259"/>
    </row>
    <row r="64" spans="2:8" ht="21" customHeight="1" x14ac:dyDescent="0.3">
      <c r="B64" s="3" t="s">
        <v>407</v>
      </c>
      <c r="C64" s="3" t="s">
        <v>445</v>
      </c>
    </row>
    <row r="65" spans="2:8" ht="34.5" customHeight="1" x14ac:dyDescent="0.3">
      <c r="B65" s="259" t="s">
        <v>408</v>
      </c>
      <c r="C65" s="259"/>
      <c r="D65" s="259"/>
      <c r="E65" s="259"/>
      <c r="F65" s="259"/>
      <c r="G65" s="259"/>
      <c r="H65" s="259"/>
    </row>
    <row r="66" spans="2:8" x14ac:dyDescent="0.3">
      <c r="B66" s="3" t="s">
        <v>409</v>
      </c>
    </row>
  </sheetData>
  <mergeCells count="7">
    <mergeCell ref="B65:H65"/>
    <mergeCell ref="B63:H63"/>
    <mergeCell ref="B10:H10"/>
    <mergeCell ref="C61:H61"/>
    <mergeCell ref="C60:H60"/>
    <mergeCell ref="B62:H62"/>
    <mergeCell ref="B58:H58"/>
  </mergeCells>
  <phoneticPr fontId="23" type="noConversion"/>
  <dataValidations count="1">
    <dataValidation type="list" allowBlank="1" showInputMessage="1" showErrorMessage="1" sqref="F25:F33 F11:F13 F20:F23 F15:F18 F46:F52 F35:F38 F54:F55 F44 F40:F42 F57" xr:uid="{9EABFA02-D4D4-4E83-A115-125F43365608}">
      <formula1>"Yes, No"</formula1>
    </dataValidation>
  </dataValidations>
  <pageMargins left="0.7" right="0.7" top="1" bottom="0.75" header="0.3" footer="0.3"/>
  <pageSetup orientation="portrait" horizontalDpi="360" verticalDpi="360" r:id="rId1"/>
  <headerFooter>
    <oddHeader>&amp;L&amp;G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CD717-DD7D-43F3-8ABA-DE6F6CE9A2F9}">
  <dimension ref="A1:H21"/>
  <sheetViews>
    <sheetView showGridLines="0" topLeftCell="A14" zoomScale="120" zoomScaleNormal="120" workbookViewId="0"/>
  </sheetViews>
  <sheetFormatPr defaultRowHeight="15" x14ac:dyDescent="0.25"/>
  <cols>
    <col min="1" max="1" width="0.7109375" customWidth="1"/>
    <col min="2" max="2" width="14.5703125" customWidth="1"/>
    <col min="3" max="3" width="61.28515625" customWidth="1"/>
    <col min="4" max="4" width="41.42578125" customWidth="1"/>
    <col min="5" max="5" width="26.7109375" customWidth="1"/>
    <col min="6" max="6" width="28.28515625" customWidth="1"/>
    <col min="7" max="7" width="33.140625" customWidth="1"/>
    <col min="8" max="8" width="30" customWidth="1"/>
  </cols>
  <sheetData>
    <row r="1" spans="1:8" ht="16.5" x14ac:dyDescent="0.3">
      <c r="A1" s="2" t="str">
        <f>Instructions!A1</f>
        <v>Colorado Department of Health Care Policy and Finance</v>
      </c>
      <c r="B1" s="3"/>
      <c r="C1" s="1"/>
      <c r="D1" s="196" t="s">
        <v>179</v>
      </c>
      <c r="E1" s="196"/>
      <c r="F1" s="196" t="s">
        <v>69</v>
      </c>
      <c r="G1" s="196" t="s">
        <v>70</v>
      </c>
    </row>
    <row r="2" spans="1:8" ht="16.5" x14ac:dyDescent="0.3">
      <c r="A2" s="2" t="str">
        <f>Instructions!A2</f>
        <v>Practice Assessment Tool</v>
      </c>
      <c r="B2" s="3"/>
      <c r="C2" s="1"/>
      <c r="D2" s="282" t="s">
        <v>180</v>
      </c>
      <c r="E2" s="282"/>
      <c r="F2" s="170">
        <f>COUNTIFS(H$14:H$16,"Yes")</f>
        <v>0</v>
      </c>
      <c r="G2" s="197">
        <v>3</v>
      </c>
    </row>
    <row r="3" spans="1:8" ht="16.5" x14ac:dyDescent="0.3">
      <c r="A3" s="2" t="s">
        <v>410</v>
      </c>
      <c r="B3" s="3"/>
      <c r="C3" s="1"/>
      <c r="D3" s="93"/>
      <c r="E3" s="93"/>
      <c r="F3" s="93"/>
      <c r="G3" s="93"/>
    </row>
    <row r="4" spans="1:8" ht="16.5" x14ac:dyDescent="0.3">
      <c r="A4" s="1" t="str">
        <f>Instructions!A4</f>
        <v>SFY2026</v>
      </c>
      <c r="B4" s="3"/>
      <c r="C4" s="1"/>
      <c r="D4" s="287"/>
      <c r="E4" s="287"/>
      <c r="G4" s="6"/>
    </row>
    <row r="5" spans="1:8" ht="23.25" customHeight="1" x14ac:dyDescent="0.35">
      <c r="A5" s="1"/>
      <c r="B5" s="3"/>
      <c r="C5" s="1"/>
      <c r="D5" s="285" t="s">
        <v>411</v>
      </c>
      <c r="E5" s="286"/>
      <c r="F5" s="283" t="str">
        <f>IF('Questionnaire &amp; Attestation'!C26=TRUE,"Highly Integrated",IF(F2=G2,"Highly Integrated","Not Highly Integrated"))</f>
        <v>Not Highly Integrated</v>
      </c>
      <c r="G5" s="284"/>
    </row>
    <row r="6" spans="1:8" ht="16.5" x14ac:dyDescent="0.3">
      <c r="A6" s="1"/>
      <c r="B6" s="3"/>
      <c r="C6" s="1"/>
      <c r="D6" s="93"/>
      <c r="E6" s="93"/>
      <c r="F6" s="93"/>
      <c r="G6" s="93"/>
    </row>
    <row r="7" spans="1:8" ht="19.5" customHeight="1" x14ac:dyDescent="0.3">
      <c r="A7" s="226"/>
      <c r="B7" s="246" t="s">
        <v>412</v>
      </c>
      <c r="C7" s="246"/>
      <c r="D7" s="246"/>
      <c r="E7" s="246"/>
      <c r="F7" s="246"/>
      <c r="G7" s="229"/>
      <c r="H7" s="1"/>
    </row>
    <row r="8" spans="1:8" ht="36" customHeight="1" x14ac:dyDescent="0.3">
      <c r="A8" s="226"/>
      <c r="B8" s="246" t="s">
        <v>413</v>
      </c>
      <c r="C8" s="246"/>
      <c r="D8" s="246"/>
      <c r="E8" s="246"/>
      <c r="F8" s="246"/>
      <c r="G8" s="229"/>
      <c r="H8" s="1"/>
    </row>
    <row r="9" spans="1:8" ht="90" customHeight="1" x14ac:dyDescent="0.3">
      <c r="A9" s="227"/>
      <c r="B9" s="246" t="s">
        <v>414</v>
      </c>
      <c r="C9" s="246"/>
      <c r="D9" s="246"/>
      <c r="E9" s="246"/>
      <c r="F9" s="246"/>
      <c r="G9" s="231"/>
      <c r="H9" s="1"/>
    </row>
    <row r="10" spans="1:8" ht="12.75" customHeight="1" x14ac:dyDescent="0.3">
      <c r="A10" s="231"/>
      <c r="B10" s="59"/>
      <c r="C10" s="59"/>
      <c r="D10" s="59"/>
      <c r="E10" s="59"/>
      <c r="F10" s="1"/>
      <c r="G10" s="1"/>
      <c r="H10" s="1"/>
    </row>
    <row r="11" spans="1:8" ht="16.5" x14ac:dyDescent="0.25">
      <c r="A11" s="13" t="s">
        <v>415</v>
      </c>
      <c r="B11" s="22"/>
      <c r="C11" s="13"/>
      <c r="D11" s="13"/>
      <c r="E11" s="13"/>
      <c r="F11" s="13"/>
      <c r="G11" s="13"/>
      <c r="H11" s="13"/>
    </row>
    <row r="12" spans="1:8" ht="16.5" x14ac:dyDescent="0.25">
      <c r="A12" s="8"/>
      <c r="B12" s="125" t="s">
        <v>191</v>
      </c>
      <c r="C12" s="125" t="s">
        <v>192</v>
      </c>
      <c r="D12" s="125" t="s">
        <v>193</v>
      </c>
      <c r="E12" s="87" t="s">
        <v>194</v>
      </c>
      <c r="F12" s="87" t="s">
        <v>195</v>
      </c>
      <c r="G12" s="158" t="s">
        <v>416</v>
      </c>
      <c r="H12" s="160" t="s">
        <v>417</v>
      </c>
    </row>
    <row r="13" spans="1:8" ht="16.5" x14ac:dyDescent="0.25">
      <c r="A13" s="3"/>
      <c r="B13" s="155" t="s">
        <v>418</v>
      </c>
      <c r="C13" s="156"/>
      <c r="D13" s="156"/>
      <c r="E13" s="157"/>
      <c r="F13" s="156"/>
      <c r="G13" s="159"/>
      <c r="H13" s="161"/>
    </row>
    <row r="14" spans="1:8" ht="153.75" customHeight="1" x14ac:dyDescent="0.25">
      <c r="A14" s="3"/>
      <c r="B14" s="152" t="s">
        <v>419</v>
      </c>
      <c r="C14" s="154" t="s">
        <v>433</v>
      </c>
      <c r="D14" s="145" t="s">
        <v>323</v>
      </c>
      <c r="E14" s="153" t="s">
        <v>324</v>
      </c>
      <c r="F14" s="219"/>
      <c r="G14" s="223"/>
      <c r="H14" s="162" t="str">
        <f>IF(ISBLANK(F14),"",IF(F14="Yes","Yes","No"))</f>
        <v/>
      </c>
    </row>
    <row r="15" spans="1:8" ht="54.75" customHeight="1" x14ac:dyDescent="0.3">
      <c r="A15" s="1"/>
      <c r="B15" s="144" t="s">
        <v>420</v>
      </c>
      <c r="C15" s="154" t="s">
        <v>421</v>
      </c>
      <c r="D15" s="145" t="s">
        <v>323</v>
      </c>
      <c r="E15" s="153" t="s">
        <v>324</v>
      </c>
      <c r="F15" s="219"/>
      <c r="G15" s="218"/>
      <c r="H15" s="162" t="str">
        <f t="shared" ref="H15:H16" si="0">IF(ISBLANK(F15),"",IF(F15="Yes","Yes","No"))</f>
        <v/>
      </c>
    </row>
    <row r="16" spans="1:8" ht="82.5" x14ac:dyDescent="0.3">
      <c r="A16" s="1"/>
      <c r="B16" s="144" t="s">
        <v>422</v>
      </c>
      <c r="C16" s="154" t="s">
        <v>423</v>
      </c>
      <c r="D16" s="145" t="s">
        <v>323</v>
      </c>
      <c r="E16" s="153" t="s">
        <v>324</v>
      </c>
      <c r="F16" s="219"/>
      <c r="G16" s="218"/>
      <c r="H16" s="162" t="str">
        <f t="shared" si="0"/>
        <v/>
      </c>
    </row>
    <row r="17" spans="1:8" ht="16.5" x14ac:dyDescent="0.3">
      <c r="A17" s="1"/>
      <c r="B17" s="22"/>
      <c r="C17" s="1" t="s">
        <v>424</v>
      </c>
      <c r="D17" s="1"/>
      <c r="E17" s="1"/>
      <c r="F17" s="1"/>
      <c r="G17" s="1"/>
      <c r="H17" s="1"/>
    </row>
    <row r="18" spans="1:8" ht="16.5" x14ac:dyDescent="0.3">
      <c r="A18" s="1"/>
      <c r="B18" s="22"/>
      <c r="C18" s="1"/>
      <c r="D18" s="1"/>
      <c r="E18" s="1"/>
      <c r="F18" s="1"/>
      <c r="G18" s="1"/>
      <c r="H18" s="1"/>
    </row>
    <row r="19" spans="1:8" ht="47.25" customHeight="1" x14ac:dyDescent="0.3">
      <c r="A19" s="1"/>
      <c r="B19" s="259" t="s">
        <v>425</v>
      </c>
      <c r="C19" s="259"/>
      <c r="D19" s="259"/>
      <c r="E19" s="259"/>
      <c r="F19" s="259"/>
      <c r="G19" s="259"/>
      <c r="H19" s="259"/>
    </row>
    <row r="20" spans="1:8" ht="16.5" x14ac:dyDescent="0.25">
      <c r="A20" s="6"/>
      <c r="B20" s="236" t="s">
        <v>432</v>
      </c>
      <c r="C20" s="232"/>
      <c r="D20" s="232"/>
      <c r="E20" s="232"/>
      <c r="F20" s="232"/>
      <c r="G20" s="232"/>
      <c r="H20" s="232"/>
    </row>
    <row r="21" spans="1:8" ht="16.5" x14ac:dyDescent="0.25">
      <c r="B21" s="259" t="s">
        <v>431</v>
      </c>
      <c r="C21" s="259"/>
      <c r="D21" s="259"/>
      <c r="E21" s="259"/>
      <c r="F21" s="259"/>
      <c r="G21" s="259"/>
      <c r="H21" s="259"/>
    </row>
  </sheetData>
  <mergeCells count="9">
    <mergeCell ref="B21:H21"/>
    <mergeCell ref="B9:F9"/>
    <mergeCell ref="B19:H19"/>
    <mergeCell ref="D2:E2"/>
    <mergeCell ref="F5:G5"/>
    <mergeCell ref="D5:E5"/>
    <mergeCell ref="B8:F8"/>
    <mergeCell ref="D4:E4"/>
    <mergeCell ref="B7:F7"/>
  </mergeCells>
  <dataValidations count="1">
    <dataValidation type="list" allowBlank="1" showInputMessage="1" showErrorMessage="1" sqref="F14:F16" xr:uid="{1B38275E-948E-4D19-96E9-AC1DDE696638}">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B1E5A-BADE-45AB-816D-846F09DA2205}">
  <dimension ref="A1:C44"/>
  <sheetViews>
    <sheetView topLeftCell="A3" zoomScale="111" zoomScaleNormal="75" zoomScaleSheetLayoutView="26" zoomScalePageLayoutView="64" workbookViewId="0">
      <selection activeCell="C17" sqref="C17"/>
    </sheetView>
  </sheetViews>
  <sheetFormatPr defaultColWidth="8.7109375" defaultRowHeight="16.5" x14ac:dyDescent="0.3"/>
  <cols>
    <col min="1" max="1" width="1.5703125" style="1" customWidth="1"/>
    <col min="2" max="2" width="31.85546875" style="1" customWidth="1"/>
    <col min="3" max="3" width="62.42578125" style="1" customWidth="1"/>
    <col min="4" max="10" width="8.7109375" style="1"/>
    <col min="11" max="11" width="8.7109375" style="1" customWidth="1"/>
    <col min="12" max="16384" width="8.7109375" style="1"/>
  </cols>
  <sheetData>
    <row r="1" spans="1:3" ht="20.45" customHeight="1" x14ac:dyDescent="0.3">
      <c r="A1" s="2" t="str">
        <f>Instructions!A1</f>
        <v>Colorado Department of Health Care Policy and Finance</v>
      </c>
    </row>
    <row r="2" spans="1:3" ht="15" customHeight="1" x14ac:dyDescent="0.3">
      <c r="A2" s="2" t="str">
        <f>Instructions!A2</f>
        <v>Practice Assessment Tool</v>
      </c>
    </row>
    <row r="3" spans="1:3" x14ac:dyDescent="0.3">
      <c r="A3" s="2" t="s">
        <v>45</v>
      </c>
    </row>
    <row r="4" spans="1:3" x14ac:dyDescent="0.3">
      <c r="A4" s="1" t="str">
        <f>Instructions!A4</f>
        <v>SFY2026</v>
      </c>
    </row>
    <row r="6" spans="1:3" x14ac:dyDescent="0.3">
      <c r="B6" s="254" t="s">
        <v>46</v>
      </c>
      <c r="C6" s="254"/>
    </row>
    <row r="7" spans="1:3" x14ac:dyDescent="0.3">
      <c r="B7" s="198" t="s">
        <v>47</v>
      </c>
      <c r="C7" s="220"/>
    </row>
    <row r="8" spans="1:3" x14ac:dyDescent="0.3">
      <c r="B8" s="198" t="s">
        <v>48</v>
      </c>
      <c r="C8" s="220"/>
    </row>
    <row r="9" spans="1:3" x14ac:dyDescent="0.3">
      <c r="B9" s="198" t="s">
        <v>49</v>
      </c>
      <c r="C9" s="220"/>
    </row>
    <row r="10" spans="1:3" x14ac:dyDescent="0.3">
      <c r="B10" s="198" t="s">
        <v>50</v>
      </c>
      <c r="C10" s="220"/>
    </row>
    <row r="11" spans="1:3" x14ac:dyDescent="0.3">
      <c r="B11" s="198" t="s">
        <v>51</v>
      </c>
      <c r="C11" s="220"/>
    </row>
    <row r="12" spans="1:3" x14ac:dyDescent="0.3">
      <c r="B12" s="198" t="s">
        <v>52</v>
      </c>
      <c r="C12" s="220"/>
    </row>
    <row r="13" spans="1:3" x14ac:dyDescent="0.3">
      <c r="B13" s="198" t="s">
        <v>53</v>
      </c>
      <c r="C13" s="220"/>
    </row>
    <row r="14" spans="1:3" ht="33" x14ac:dyDescent="0.3">
      <c r="B14" s="214" t="s">
        <v>54</v>
      </c>
      <c r="C14" s="220"/>
    </row>
    <row r="15" spans="1:3" ht="33" x14ac:dyDescent="0.3">
      <c r="B15" s="214" t="s">
        <v>55</v>
      </c>
      <c r="C15" s="220"/>
    </row>
    <row r="16" spans="1:3" x14ac:dyDescent="0.3">
      <c r="B16" s="214" t="s">
        <v>56</v>
      </c>
      <c r="C16" s="220"/>
    </row>
    <row r="17" spans="2:3" x14ac:dyDescent="0.3">
      <c r="B17" s="198" t="s">
        <v>428</v>
      </c>
      <c r="C17" s="220"/>
    </row>
    <row r="18" spans="2:3" ht="9.75" customHeight="1" x14ac:dyDescent="0.3">
      <c r="B18" s="169"/>
      <c r="C18" s="169"/>
    </row>
    <row r="19" spans="2:3" ht="36" customHeight="1" x14ac:dyDescent="0.3">
      <c r="B19" s="255" t="s">
        <v>57</v>
      </c>
      <c r="C19" s="255"/>
    </row>
    <row r="20" spans="2:3" ht="23.25" customHeight="1" x14ac:dyDescent="0.3">
      <c r="B20" s="230"/>
      <c r="C20" s="224" t="b">
        <v>0</v>
      </c>
    </row>
    <row r="21" spans="2:3" ht="23.25" customHeight="1" x14ac:dyDescent="0.3">
      <c r="B21" s="230"/>
      <c r="C21" s="224" t="b">
        <v>0</v>
      </c>
    </row>
    <row r="22" spans="2:3" x14ac:dyDescent="0.3">
      <c r="B22" s="1" t="s">
        <v>58</v>
      </c>
      <c r="C22" s="28"/>
    </row>
    <row r="23" spans="2:3" x14ac:dyDescent="0.3">
      <c r="B23" s="220"/>
      <c r="C23" s="28"/>
    </row>
    <row r="24" spans="2:3" x14ac:dyDescent="0.3">
      <c r="C24" s="28"/>
    </row>
    <row r="25" spans="2:3" x14ac:dyDescent="0.3">
      <c r="B25" s="1" t="s">
        <v>59</v>
      </c>
      <c r="C25" s="28"/>
    </row>
    <row r="26" spans="2:3" x14ac:dyDescent="0.3">
      <c r="B26" s="230"/>
      <c r="C26" s="224" t="b">
        <v>0</v>
      </c>
    </row>
    <row r="27" spans="2:3" x14ac:dyDescent="0.3">
      <c r="B27" s="230"/>
      <c r="C27" s="224" t="b">
        <v>0</v>
      </c>
    </row>
    <row r="29" spans="2:3" x14ac:dyDescent="0.3">
      <c r="B29" s="254" t="s">
        <v>60</v>
      </c>
      <c r="C29" s="254"/>
    </row>
    <row r="30" spans="2:3" ht="60.75" customHeight="1" x14ac:dyDescent="0.3">
      <c r="B30" s="251" t="s">
        <v>61</v>
      </c>
      <c r="C30" s="251"/>
    </row>
    <row r="31" spans="2:3" x14ac:dyDescent="0.3">
      <c r="B31" s="253"/>
      <c r="C31" s="253"/>
    </row>
    <row r="33" spans="2:3" ht="84.75" customHeight="1" x14ac:dyDescent="0.3">
      <c r="B33" s="243" t="s">
        <v>62</v>
      </c>
      <c r="C33" s="243"/>
    </row>
    <row r="34" spans="2:3" ht="24" customHeight="1" x14ac:dyDescent="0.3">
      <c r="B34" s="253"/>
      <c r="C34" s="253"/>
    </row>
    <row r="36" spans="2:3" x14ac:dyDescent="0.3">
      <c r="B36" s="221"/>
      <c r="C36" s="221"/>
    </row>
    <row r="37" spans="2:3" ht="33.75" customHeight="1" x14ac:dyDescent="0.3">
      <c r="B37" s="233" t="s">
        <v>63</v>
      </c>
      <c r="C37" s="215" t="s">
        <v>64</v>
      </c>
    </row>
    <row r="39" spans="2:3" x14ac:dyDescent="0.3">
      <c r="B39" s="221"/>
      <c r="C39" s="221"/>
    </row>
    <row r="40" spans="2:3" ht="33" x14ac:dyDescent="0.3">
      <c r="B40" s="227" t="s">
        <v>65</v>
      </c>
      <c r="C40" s="215" t="s">
        <v>64</v>
      </c>
    </row>
    <row r="44" spans="2:3" x14ac:dyDescent="0.3">
      <c r="B44" s="1" t="s">
        <v>429</v>
      </c>
    </row>
  </sheetData>
  <mergeCells count="7">
    <mergeCell ref="B34:C34"/>
    <mergeCell ref="B6:C6"/>
    <mergeCell ref="B29:C29"/>
    <mergeCell ref="B30:C30"/>
    <mergeCell ref="B33:C33"/>
    <mergeCell ref="B19:C19"/>
    <mergeCell ref="B31:C31"/>
  </mergeCells>
  <dataValidations count="1">
    <dataValidation type="list" allowBlank="1" showInputMessage="1" showErrorMessage="1" sqref="B23" xr:uid="{0ABA62A5-E0CA-4F66-A227-8FA43055D57F}">
      <formula1>"NCQA, AAAHC"</formula1>
    </dataValidation>
  </dataValidations>
  <pageMargins left="0.7" right="0.7" top="1" bottom="0.75" header="0.3" footer="0.3"/>
  <pageSetup orientation="portrait" horizontalDpi="360" verticalDpi="360"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 r:id="rId5" name="Check Box 6">
              <controlPr locked="0" defaultSize="0" autoFill="0" autoLine="0" autoPict="0" altText="By clicking this checkbox, I agree to the above attestation.">
                <anchor moveWithCells="1">
                  <from>
                    <xdr:col>1</xdr:col>
                    <xdr:colOff>47625</xdr:colOff>
                    <xdr:row>30</xdr:row>
                    <xdr:rowOff>28575</xdr:rowOff>
                  </from>
                  <to>
                    <xdr:col>2</xdr:col>
                    <xdr:colOff>1323975</xdr:colOff>
                    <xdr:row>31</xdr:row>
                    <xdr:rowOff>0</xdr:rowOff>
                  </to>
                </anchor>
              </controlPr>
            </control>
          </mc:Choice>
        </mc:AlternateContent>
        <mc:AlternateContent xmlns:mc="http://schemas.openxmlformats.org/markup-compatibility/2006">
          <mc:Choice Requires="x14">
            <control shapeId="3" r:id="rId6" name="Check Box 7">
              <controlPr locked="0" defaultSize="0" autoFill="0" autoLine="0" autoPict="0" altText="Enrollees ages 0-18 (i.e., Family Medicine or Pediatrics)">
                <anchor moveWithCells="1">
                  <from>
                    <xdr:col>1</xdr:col>
                    <xdr:colOff>47625</xdr:colOff>
                    <xdr:row>33</xdr:row>
                    <xdr:rowOff>28575</xdr:rowOff>
                  </from>
                  <to>
                    <xdr:col>2</xdr:col>
                    <xdr:colOff>1323975</xdr:colOff>
                    <xdr:row>33</xdr:row>
                    <xdr:rowOff>209550</xdr:rowOff>
                  </to>
                </anchor>
              </controlPr>
            </control>
          </mc:Choice>
        </mc:AlternateContent>
        <mc:AlternateContent xmlns:mc="http://schemas.openxmlformats.org/markup-compatibility/2006">
          <mc:Choice Requires="x14">
            <control shapeId="4" r:id="rId7" name="Check Box 8">
              <controlPr locked="0" defaultSize="0" autoFill="0" autoLine="0" autoPict="0">
                <anchor moveWithCells="1">
                  <from>
                    <xdr:col>1</xdr:col>
                    <xdr:colOff>47625</xdr:colOff>
                    <xdr:row>19</xdr:row>
                    <xdr:rowOff>28575</xdr:rowOff>
                  </from>
                  <to>
                    <xdr:col>2</xdr:col>
                    <xdr:colOff>1323975</xdr:colOff>
                    <xdr:row>19</xdr:row>
                    <xdr:rowOff>209550</xdr:rowOff>
                  </to>
                </anchor>
              </controlPr>
            </control>
          </mc:Choice>
        </mc:AlternateContent>
        <mc:AlternateContent xmlns:mc="http://schemas.openxmlformats.org/markup-compatibility/2006">
          <mc:Choice Requires="x14">
            <control shapeId="5" r:id="rId8" name="Check Box 9">
              <controlPr locked="0" defaultSize="0" autoFill="0" autoLine="0" autoPict="0" altText="No">
                <anchor moveWithCells="1">
                  <from>
                    <xdr:col>1</xdr:col>
                    <xdr:colOff>47625</xdr:colOff>
                    <xdr:row>20</xdr:row>
                    <xdr:rowOff>28575</xdr:rowOff>
                  </from>
                  <to>
                    <xdr:col>2</xdr:col>
                    <xdr:colOff>1323975</xdr:colOff>
                    <xdr:row>20</xdr:row>
                    <xdr:rowOff>209550</xdr:rowOff>
                  </to>
                </anchor>
              </controlPr>
            </control>
          </mc:Choice>
        </mc:AlternateContent>
        <mc:AlternateContent xmlns:mc="http://schemas.openxmlformats.org/markup-compatibility/2006">
          <mc:Choice Requires="x14">
            <control shapeId="6" r:id="rId9" name="Check Box 12">
              <controlPr locked="0" defaultSize="0" autoFill="0" autoLine="0" autoPict="0">
                <anchor moveWithCells="1">
                  <from>
                    <xdr:col>1</xdr:col>
                    <xdr:colOff>47625</xdr:colOff>
                    <xdr:row>25</xdr:row>
                    <xdr:rowOff>28575</xdr:rowOff>
                  </from>
                  <to>
                    <xdr:col>2</xdr:col>
                    <xdr:colOff>1323975</xdr:colOff>
                    <xdr:row>26</xdr:row>
                    <xdr:rowOff>0</xdr:rowOff>
                  </to>
                </anchor>
              </controlPr>
            </control>
          </mc:Choice>
        </mc:AlternateContent>
        <mc:AlternateContent xmlns:mc="http://schemas.openxmlformats.org/markup-compatibility/2006">
          <mc:Choice Requires="x14">
            <control shapeId="7" r:id="rId10" name="Check Box 13">
              <controlPr locked="0" defaultSize="0" autoFill="0" autoLine="0" autoPict="0" altText="No">
                <anchor moveWithCells="1">
                  <from>
                    <xdr:col>1</xdr:col>
                    <xdr:colOff>47625</xdr:colOff>
                    <xdr:row>26</xdr:row>
                    <xdr:rowOff>28575</xdr:rowOff>
                  </from>
                  <to>
                    <xdr:col>2</xdr:col>
                    <xdr:colOff>1323975</xdr:colOff>
                    <xdr:row>27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C03A-974C-43D6-97E2-E342FE632147}">
  <dimension ref="A1:H146"/>
  <sheetViews>
    <sheetView topLeftCell="B47" zoomScale="66" zoomScaleNormal="100" zoomScaleSheetLayoutView="26" zoomScalePageLayoutView="64" workbookViewId="0">
      <selection activeCell="D78" sqref="D78"/>
    </sheetView>
  </sheetViews>
  <sheetFormatPr defaultColWidth="8.7109375" defaultRowHeight="16.5" x14ac:dyDescent="0.3"/>
  <cols>
    <col min="1" max="1" width="1.5703125" style="1" customWidth="1"/>
    <col min="2" max="2" width="70.5703125" style="1" customWidth="1"/>
    <col min="3" max="3" width="42.28515625" style="1" customWidth="1"/>
    <col min="4" max="4" width="37" style="1" customWidth="1"/>
    <col min="5" max="5" width="3" style="1" customWidth="1"/>
    <col min="6" max="6" width="83.85546875" style="1" bestFit="1" customWidth="1"/>
    <col min="7" max="7" width="19.85546875" style="1" bestFit="1" customWidth="1"/>
    <col min="8" max="8" width="20.140625" style="1" bestFit="1" customWidth="1"/>
    <col min="9" max="16384" width="8.7109375" style="1"/>
  </cols>
  <sheetData>
    <row r="1" spans="1:8" ht="20.45" customHeight="1" x14ac:dyDescent="0.3">
      <c r="A1" s="260" t="str">
        <f>Instructions!A1</f>
        <v>Colorado Department of Health Care Policy and Finance</v>
      </c>
      <c r="B1" s="261"/>
      <c r="C1" s="261"/>
      <c r="D1" s="262"/>
    </row>
    <row r="2" spans="1:8" ht="15" customHeight="1" x14ac:dyDescent="0.3">
      <c r="A2" s="266" t="str">
        <f>Instructions!A2</f>
        <v>Practice Assessment Tool</v>
      </c>
      <c r="B2" s="267"/>
      <c r="C2" s="267"/>
      <c r="D2" s="268"/>
    </row>
    <row r="3" spans="1:8" x14ac:dyDescent="0.3">
      <c r="A3" s="266" t="s">
        <v>66</v>
      </c>
      <c r="B3" s="267"/>
      <c r="C3" s="267"/>
      <c r="D3" s="268"/>
    </row>
    <row r="4" spans="1:8" ht="17.25" thickBot="1" x14ac:dyDescent="0.35">
      <c r="A4" s="263" t="str">
        <f>Instructions!A4</f>
        <v>SFY2026</v>
      </c>
      <c r="B4" s="264"/>
      <c r="C4" s="264"/>
      <c r="D4" s="265"/>
    </row>
    <row r="5" spans="1:8" ht="5.0999999999999996" customHeight="1" x14ac:dyDescent="0.3"/>
    <row r="6" spans="1:8" ht="48" customHeight="1" x14ac:dyDescent="0.3">
      <c r="B6" s="246" t="s">
        <v>452</v>
      </c>
      <c r="C6" s="255"/>
      <c r="D6" s="255"/>
      <c r="F6" s="259"/>
      <c r="G6" s="259"/>
      <c r="H6" s="259"/>
    </row>
    <row r="7" spans="1:8" ht="88.5" customHeight="1" x14ac:dyDescent="0.3">
      <c r="B7" s="246" t="s">
        <v>451</v>
      </c>
      <c r="C7" s="246"/>
      <c r="D7" s="246"/>
      <c r="F7" s="232"/>
      <c r="G7" s="232"/>
      <c r="H7" s="232"/>
    </row>
    <row r="8" spans="1:8" ht="9.75" customHeight="1" x14ac:dyDescent="0.3"/>
    <row r="9" spans="1:8" ht="15.75" customHeight="1" thickBot="1" x14ac:dyDescent="0.35">
      <c r="B9" s="26" t="s">
        <v>67</v>
      </c>
      <c r="C9" s="27" t="str">
        <f>IF(AND('Questionnaire &amp; Attestation'!C20=TRUE,C12=D12),"Tier 3",IF(AND('Questionnaire &amp; Attestation'!C20=TRUE,C12&lt;D12),"Tier 2",IF(C12&lt;D12,"Tier 1",IF(AND(C12=D12,C14&gt;=0,C14&lt;=33),"Tier 1",IF(AND(C12=D12,C14&gt;=34,C14&lt;=66),"Tier 2",IF(AND(C12=D12,C14&gt;=67),"Tier 3",))))))</f>
        <v>Tier 1</v>
      </c>
      <c r="F9" s="2"/>
      <c r="G9" s="30"/>
    </row>
    <row r="10" spans="1:8" ht="17.25" thickBot="1" x14ac:dyDescent="0.35">
      <c r="B10" s="93"/>
      <c r="C10" s="30"/>
      <c r="F10" s="2"/>
      <c r="G10" s="30"/>
    </row>
    <row r="11" spans="1:8" x14ac:dyDescent="0.3">
      <c r="B11" s="129" t="s">
        <v>68</v>
      </c>
      <c r="C11" s="130" t="s">
        <v>69</v>
      </c>
      <c r="D11" s="131" t="s">
        <v>70</v>
      </c>
    </row>
    <row r="12" spans="1:8" s="6" customFormat="1" x14ac:dyDescent="0.25">
      <c r="B12" s="132" t="s">
        <v>71</v>
      </c>
      <c r="C12" s="133">
        <f>COUNTIF($C$16:$C$131,"Pass")</f>
        <v>0</v>
      </c>
      <c r="D12" s="134">
        <f>COUNTIF($D$16:$D$131,"Must Pass")</f>
        <v>8</v>
      </c>
      <c r="F12" s="235"/>
      <c r="G12" s="60"/>
      <c r="H12" s="60"/>
    </row>
    <row r="13" spans="1:8" s="6" customFormat="1" x14ac:dyDescent="0.25">
      <c r="B13" s="43" t="s">
        <v>68</v>
      </c>
      <c r="C13" s="11" t="s">
        <v>72</v>
      </c>
      <c r="D13" s="44" t="s">
        <v>73</v>
      </c>
      <c r="F13" s="25"/>
      <c r="G13" s="25"/>
      <c r="H13" s="25"/>
    </row>
    <row r="14" spans="1:8" s="6" customFormat="1" x14ac:dyDescent="0.25">
      <c r="B14" s="135" t="s">
        <v>74</v>
      </c>
      <c r="C14" s="58">
        <f>IF(C16=D14,D14,SUM($C$16:$C$131))</f>
        <v>0</v>
      </c>
      <c r="D14" s="136">
        <f>SUM($D$18:$D$131)</f>
        <v>100</v>
      </c>
      <c r="F14" s="235"/>
      <c r="G14" s="61"/>
      <c r="H14" s="61"/>
    </row>
    <row r="15" spans="1:8" s="6" customFormat="1" x14ac:dyDescent="0.25">
      <c r="B15" s="25"/>
      <c r="C15" s="25"/>
      <c r="D15" s="36"/>
      <c r="F15" s="6" t="s">
        <v>75</v>
      </c>
    </row>
    <row r="16" spans="1:8" s="6" customFormat="1" x14ac:dyDescent="0.25">
      <c r="B16" s="96" t="s">
        <v>76</v>
      </c>
      <c r="C16" s="97">
        <f>IF('Questionnaire &amp; Attestation'!$C$20=TRUE,$D$16,0)</f>
        <v>0</v>
      </c>
      <c r="D16" s="98">
        <f>D14</f>
        <v>100</v>
      </c>
      <c r="F16" s="15"/>
      <c r="G16" s="62"/>
      <c r="H16" s="63"/>
    </row>
    <row r="17" spans="2:8" s="6" customFormat="1" ht="5.0999999999999996" customHeight="1" x14ac:dyDescent="0.25">
      <c r="B17" s="99"/>
      <c r="C17" s="25"/>
      <c r="D17" s="100"/>
    </row>
    <row r="18" spans="2:8" s="6" customFormat="1" ht="18" customHeight="1" x14ac:dyDescent="0.25">
      <c r="B18" s="101" t="str">
        <f>"1. Leadership ("&amp;COUNT(D$19:D$20)+COUNTIFS(D$19:D$20,"Must Pass")&amp;" Criteria)"</f>
        <v>1. Leadership (1 Criteria)</v>
      </c>
      <c r="C18" s="172"/>
      <c r="D18" s="102"/>
      <c r="F18" s="64"/>
      <c r="G18" s="65"/>
      <c r="H18" s="65"/>
    </row>
    <row r="19" spans="2:8" s="6" customFormat="1" ht="18" customHeight="1" x14ac:dyDescent="0.25">
      <c r="B19" s="103" t="s">
        <v>77</v>
      </c>
      <c r="C19" s="173"/>
      <c r="D19" s="104"/>
      <c r="F19" s="66"/>
      <c r="G19" s="67"/>
      <c r="H19" s="67"/>
    </row>
    <row r="20" spans="2:8" s="6" customFormat="1" ht="18" customHeight="1" x14ac:dyDescent="0.25">
      <c r="B20" s="117" t="s">
        <v>78</v>
      </c>
      <c r="C20" s="201">
        <f>VLOOKUP(LEFT($B20,5),'1 Leadership'!$B:$H,6,FALSE)</f>
        <v>0</v>
      </c>
      <c r="D20" s="105" t="str">
        <f>VLOOKUP(LEFT($B20,5),'1 Leadership'!$B:$H,7,FALSE)</f>
        <v>Must Pass</v>
      </c>
      <c r="F20" s="14"/>
      <c r="G20" s="61"/>
      <c r="H20" s="68"/>
    </row>
    <row r="21" spans="2:8" s="6" customFormat="1" ht="18" customHeight="1" x14ac:dyDescent="0.25">
      <c r="B21" s="106" t="str">
        <f>"2. Data Driven Quality Improvement ("&amp;COUNT(D$22:D$29)+COUNTIFS(D$22:D$29,"Must Pass")&amp;" Criteria)"</f>
        <v>2. Data Driven Quality Improvement (5 Criteria)</v>
      </c>
      <c r="C21" s="174"/>
      <c r="D21" s="102"/>
      <c r="F21" s="14"/>
      <c r="G21" s="61"/>
      <c r="H21" s="68"/>
    </row>
    <row r="22" spans="2:8" s="6" customFormat="1" ht="18" customHeight="1" x14ac:dyDescent="0.25">
      <c r="B22" s="107" t="s">
        <v>79</v>
      </c>
      <c r="C22" s="173"/>
      <c r="D22" s="108"/>
      <c r="F22" s="69"/>
      <c r="G22" s="61"/>
      <c r="H22" s="68"/>
    </row>
    <row r="23" spans="2:8" s="6" customFormat="1" ht="18" customHeight="1" x14ac:dyDescent="0.25">
      <c r="B23" s="109" t="s">
        <v>80</v>
      </c>
      <c r="C23" s="201">
        <f>VLOOKUP(LEFT($B23,5),'2 Data Quality Improvement'!$B:$H,6,FALSE)</f>
        <v>0</v>
      </c>
      <c r="D23" s="105" t="str">
        <f>VLOOKUP(LEFT($B23,5),'2 Data Quality Improvement'!$B:$H,7,FALSE)</f>
        <v>Must Pass</v>
      </c>
      <c r="F23" s="14"/>
      <c r="G23" s="61"/>
      <c r="H23" s="68"/>
    </row>
    <row r="24" spans="2:8" s="6" customFormat="1" ht="18" customHeight="1" x14ac:dyDescent="0.25">
      <c r="B24" s="107" t="s">
        <v>81</v>
      </c>
      <c r="C24" s="175"/>
      <c r="D24" s="110"/>
      <c r="F24" s="14"/>
      <c r="G24" s="61"/>
      <c r="H24" s="68"/>
    </row>
    <row r="25" spans="2:8" s="6" customFormat="1" x14ac:dyDescent="0.25">
      <c r="B25" s="109" t="s">
        <v>82</v>
      </c>
      <c r="C25" s="61">
        <f>VLOOKUP(LEFT($B25,5),'2 Data Quality Improvement'!$B:$H,6,FALSE)</f>
        <v>0</v>
      </c>
      <c r="D25" s="105">
        <f>VLOOKUP(LEFT($B25,5),'2 Data Quality Improvement'!$B:$H,7,FALSE)</f>
        <v>1</v>
      </c>
      <c r="F25" s="14"/>
      <c r="G25" s="61"/>
      <c r="H25" s="68"/>
    </row>
    <row r="26" spans="2:8" s="6" customFormat="1" x14ac:dyDescent="0.25">
      <c r="B26" s="109" t="s">
        <v>83</v>
      </c>
      <c r="C26" s="61">
        <f>VLOOKUP(LEFT($B26,5),'2 Data Quality Improvement'!$B:$H,6,FALSE)</f>
        <v>0</v>
      </c>
      <c r="D26" s="105">
        <f>VLOOKUP(LEFT($B26,5),'2 Data Quality Improvement'!$B:$H,7,FALSE)</f>
        <v>1</v>
      </c>
      <c r="F26" s="14"/>
      <c r="G26" s="61"/>
      <c r="H26" s="68"/>
    </row>
    <row r="27" spans="2:8" s="6" customFormat="1" x14ac:dyDescent="0.25">
      <c r="B27" s="107" t="s">
        <v>84</v>
      </c>
      <c r="C27" s="175"/>
      <c r="D27" s="110"/>
      <c r="F27" s="14"/>
      <c r="G27" s="61"/>
      <c r="H27" s="68"/>
    </row>
    <row r="28" spans="2:8" s="6" customFormat="1" ht="18" customHeight="1" x14ac:dyDescent="0.25">
      <c r="B28" s="109" t="s">
        <v>85</v>
      </c>
      <c r="C28" s="61">
        <f>VLOOKUP(LEFT($B28,5),'2 Data Quality Improvement'!$B:$H,6,FALSE)</f>
        <v>0</v>
      </c>
      <c r="D28" s="105">
        <f>VLOOKUP(LEFT($B28,5),'2 Data Quality Improvement'!$B:$H,7,FALSE)</f>
        <v>1</v>
      </c>
      <c r="F28" s="14"/>
      <c r="G28" s="61"/>
      <c r="H28" s="68"/>
    </row>
    <row r="29" spans="2:8" s="6" customFormat="1" ht="18" customHeight="1" x14ac:dyDescent="0.25">
      <c r="B29" s="109" t="s">
        <v>86</v>
      </c>
      <c r="C29" s="61">
        <f>VLOOKUP(LEFT($B29,5),'2 Data Quality Improvement'!$B:$H,6,FALSE)</f>
        <v>0</v>
      </c>
      <c r="D29" s="105">
        <f>VLOOKUP(LEFT($B29,5),'2 Data Quality Improvement'!$B:$H,7,FALSE)</f>
        <v>3</v>
      </c>
      <c r="F29" s="14"/>
      <c r="G29" s="61"/>
      <c r="H29" s="68"/>
    </row>
    <row r="30" spans="2:8" s="6" customFormat="1" ht="18" customHeight="1" x14ac:dyDescent="0.25">
      <c r="B30" s="106" t="str">
        <f>"3. Empanelment ("&amp;COUNT(D$31:D$33)+COUNTIFS(D$31:D$33,"Must Pass")&amp;" Criteria)"</f>
        <v>3. Empanelment (2 Criteria)</v>
      </c>
      <c r="C30" s="174"/>
      <c r="D30" s="102"/>
      <c r="F30" s="14"/>
      <c r="G30" s="61"/>
      <c r="H30" s="68"/>
    </row>
    <row r="31" spans="2:8" s="6" customFormat="1" ht="18" customHeight="1" x14ac:dyDescent="0.25">
      <c r="B31" s="107" t="s">
        <v>87</v>
      </c>
      <c r="C31" s="175"/>
      <c r="D31" s="110"/>
      <c r="F31" s="66"/>
      <c r="G31" s="55"/>
      <c r="H31" s="55"/>
    </row>
    <row r="32" spans="2:8" s="6" customFormat="1" ht="18" customHeight="1" x14ac:dyDescent="0.25">
      <c r="B32" s="109" t="s">
        <v>88</v>
      </c>
      <c r="C32" s="61">
        <f>VLOOKUP(LEFT($B32,5),'3 Empanelment'!$B:$H,6,FALSE)</f>
        <v>0</v>
      </c>
      <c r="D32" s="105">
        <f>VLOOKUP(LEFT($B32,5),'3 Empanelment'!$B:$H,7,FALSE)</f>
        <v>1</v>
      </c>
      <c r="F32" s="14"/>
      <c r="G32" s="61"/>
      <c r="H32" s="68"/>
    </row>
    <row r="33" spans="1:8" s="6" customFormat="1" ht="18" customHeight="1" x14ac:dyDescent="0.25">
      <c r="B33" s="109" t="s">
        <v>89</v>
      </c>
      <c r="C33" s="61">
        <f>VLOOKUP(LEFT($B33,5),'3 Empanelment'!$B:$H,6,FALSE)</f>
        <v>0</v>
      </c>
      <c r="D33" s="105">
        <f>VLOOKUP(LEFT($B33,5),'3 Empanelment'!$B:$H,7,FALSE)</f>
        <v>1</v>
      </c>
      <c r="F33" s="14"/>
      <c r="G33" s="61"/>
      <c r="H33" s="68"/>
    </row>
    <row r="34" spans="1:8" s="6" customFormat="1" ht="18" customHeight="1" x14ac:dyDescent="0.25">
      <c r="B34" s="106" t="str">
        <f>"4. Team Based Care ("&amp;COUNT(D$35:D$43)+COUNTIFS(D$35:D$43,"Must Pass")&amp;") Criteria)"</f>
        <v>4. Team Based Care (5) Criteria)</v>
      </c>
      <c r="C34" s="174"/>
      <c r="D34" s="102"/>
      <c r="F34" s="66"/>
      <c r="G34" s="55"/>
      <c r="H34" s="55"/>
    </row>
    <row r="35" spans="1:8" x14ac:dyDescent="0.3">
      <c r="A35" s="6"/>
      <c r="B35" s="107" t="s">
        <v>90</v>
      </c>
      <c r="C35" s="175"/>
      <c r="D35" s="111"/>
      <c r="F35" s="14"/>
      <c r="G35" s="61"/>
      <c r="H35" s="68"/>
    </row>
    <row r="36" spans="1:8" x14ac:dyDescent="0.3">
      <c r="A36" s="6"/>
      <c r="B36" s="109" t="s">
        <v>91</v>
      </c>
      <c r="C36" s="61">
        <f>VLOOKUP(LEFT($B36,5),'4 Team Based Care'!$B:$H,6,FALSE)</f>
        <v>0</v>
      </c>
      <c r="D36" s="105">
        <f>VLOOKUP(LEFT($B36,5),'4 Team Based Care'!$B:$H,7,FALSE)</f>
        <v>1</v>
      </c>
      <c r="F36" s="14"/>
      <c r="G36" s="61"/>
      <c r="H36" s="68"/>
    </row>
    <row r="37" spans="1:8" x14ac:dyDescent="0.3">
      <c r="A37" s="6"/>
      <c r="B37" s="107" t="s">
        <v>92</v>
      </c>
      <c r="C37" s="175"/>
      <c r="D37" s="110"/>
      <c r="F37" s="14"/>
      <c r="G37" s="61"/>
      <c r="H37" s="68"/>
    </row>
    <row r="38" spans="1:8" ht="14.45" customHeight="1" x14ac:dyDescent="0.3">
      <c r="A38" s="6"/>
      <c r="B38" s="109" t="s">
        <v>93</v>
      </c>
      <c r="C38" s="61">
        <f>VLOOKUP(LEFT($B38,5),'4 Team Based Care'!$B:$H,6,FALSE)</f>
        <v>0</v>
      </c>
      <c r="D38" s="105">
        <f>VLOOKUP(LEFT($B38,5),'4 Team Based Care'!$B:$H,7,FALSE)</f>
        <v>1</v>
      </c>
      <c r="F38" s="14"/>
      <c r="G38" s="61"/>
      <c r="H38" s="68"/>
    </row>
    <row r="39" spans="1:8" x14ac:dyDescent="0.3">
      <c r="A39" s="6"/>
      <c r="B39" s="107" t="s">
        <v>94</v>
      </c>
      <c r="C39" s="175"/>
      <c r="D39" s="110"/>
      <c r="F39" s="70"/>
      <c r="G39" s="67"/>
      <c r="H39" s="67"/>
    </row>
    <row r="40" spans="1:8" x14ac:dyDescent="0.3">
      <c r="A40" s="6"/>
      <c r="B40" s="109" t="s">
        <v>95</v>
      </c>
      <c r="C40" s="61">
        <f>VLOOKUP(LEFT($B40,5),'4 Team Based Care'!$B:$H,6,FALSE)</f>
        <v>0</v>
      </c>
      <c r="D40" s="105">
        <f>VLOOKUP(LEFT($B40,5),'4 Team Based Care'!$B:$H,7,FALSE)</f>
        <v>1</v>
      </c>
      <c r="F40" s="14"/>
      <c r="G40" s="61"/>
      <c r="H40" s="68"/>
    </row>
    <row r="41" spans="1:8" x14ac:dyDescent="0.3">
      <c r="A41" s="6"/>
      <c r="B41" s="109" t="s">
        <v>96</v>
      </c>
      <c r="C41" s="201">
        <f>VLOOKUP(LEFT($B41,5),'4 Team Based Care'!$B:$H,6,FALSE)</f>
        <v>0</v>
      </c>
      <c r="D41" s="105" t="str">
        <f>VLOOKUP(LEFT($B41,5),'4 Team Based Care'!$B:$H,7,FALSE)</f>
        <v>Must Pass</v>
      </c>
      <c r="F41" s="14"/>
      <c r="G41" s="61"/>
      <c r="H41" s="68"/>
    </row>
    <row r="42" spans="1:8" x14ac:dyDescent="0.3">
      <c r="A42" s="6"/>
      <c r="B42" s="107" t="s">
        <v>97</v>
      </c>
      <c r="C42" s="175"/>
      <c r="D42" s="110"/>
      <c r="F42" s="14"/>
      <c r="G42" s="61"/>
      <c r="H42" s="68"/>
    </row>
    <row r="43" spans="1:8" x14ac:dyDescent="0.3">
      <c r="A43" s="6"/>
      <c r="B43" s="109" t="s">
        <v>98</v>
      </c>
      <c r="C43" s="61">
        <f>VLOOKUP(LEFT($B43,5),'4 Team Based Care'!$B:$H,6,FALSE)</f>
        <v>0</v>
      </c>
      <c r="D43" s="105">
        <f>VLOOKUP(LEFT($B43,5),'4 Team Based Care'!$B:$H,7,FALSE)</f>
        <v>2</v>
      </c>
      <c r="F43" s="14"/>
      <c r="G43" s="61"/>
      <c r="H43" s="68"/>
    </row>
    <row r="44" spans="1:8" s="6" customFormat="1" ht="18" customHeight="1" x14ac:dyDescent="0.25">
      <c r="B44" s="106" t="str">
        <f>"5. Patient and Family Engagement ("&amp;COUNT(D$45:D$54)+COUNTIFS(D$45:D$54,"Must Pass")&amp;" Criteria)"</f>
        <v>5. Patient and Family Engagement (6 Criteria)</v>
      </c>
      <c r="C44" s="174"/>
      <c r="D44" s="102"/>
      <c r="F44" s="14"/>
      <c r="G44" s="61"/>
      <c r="H44" s="68"/>
    </row>
    <row r="45" spans="1:8" x14ac:dyDescent="0.3">
      <c r="A45" s="6"/>
      <c r="B45" s="107" t="s">
        <v>99</v>
      </c>
      <c r="C45" s="175"/>
      <c r="D45" s="110"/>
    </row>
    <row r="46" spans="1:8" x14ac:dyDescent="0.3">
      <c r="A46" s="6"/>
      <c r="B46" s="109" t="s">
        <v>100</v>
      </c>
      <c r="C46" s="61">
        <f>VLOOKUP(LEFT($B46,5),'5 Patient &amp; Family Engagement'!$B:$H,6,FALSE)</f>
        <v>0</v>
      </c>
      <c r="D46" s="105">
        <f>VLOOKUP(LEFT($B46,5),'5 Patient &amp; Family Engagement'!$B:$H,7,FALSE)</f>
        <v>1</v>
      </c>
    </row>
    <row r="47" spans="1:8" x14ac:dyDescent="0.3">
      <c r="A47" s="6"/>
      <c r="B47" s="109" t="s">
        <v>101</v>
      </c>
      <c r="C47" s="61">
        <f>VLOOKUP(LEFT($B47,5),'5 Patient &amp; Family Engagement'!$B:$H,6,FALSE)</f>
        <v>0</v>
      </c>
      <c r="D47" s="105">
        <f>VLOOKUP(LEFT($B47,5),'5 Patient &amp; Family Engagement'!$B:$H,7,FALSE)</f>
        <v>1</v>
      </c>
    </row>
    <row r="48" spans="1:8" x14ac:dyDescent="0.3">
      <c r="A48" s="6"/>
      <c r="B48" s="107" t="s">
        <v>102</v>
      </c>
      <c r="C48" s="175"/>
      <c r="D48" s="110"/>
    </row>
    <row r="49" spans="1:4" x14ac:dyDescent="0.3">
      <c r="A49" s="6"/>
      <c r="B49" s="109" t="s">
        <v>103</v>
      </c>
      <c r="C49" s="61">
        <f>VLOOKUP(LEFT($B49,5),'5 Patient &amp; Family Engagement'!$B:$H,6,FALSE)</f>
        <v>0</v>
      </c>
      <c r="D49" s="105">
        <f>VLOOKUP(LEFT($B49,5),'5 Patient &amp; Family Engagement'!$B:$H,7,FALSE)</f>
        <v>3</v>
      </c>
    </row>
    <row r="50" spans="1:4" x14ac:dyDescent="0.3">
      <c r="A50" s="6"/>
      <c r="B50" s="107" t="s">
        <v>104</v>
      </c>
      <c r="C50" s="175"/>
      <c r="D50" s="110"/>
    </row>
    <row r="51" spans="1:4" x14ac:dyDescent="0.3">
      <c r="A51" s="6"/>
      <c r="B51" s="109" t="s">
        <v>105</v>
      </c>
      <c r="C51" s="61">
        <f>VLOOKUP(LEFT($B51,5),'5 Patient &amp; Family Engagement'!$B:$H,6,FALSE)</f>
        <v>0</v>
      </c>
      <c r="D51" s="105">
        <f>VLOOKUP(LEFT($B51,5),'5 Patient &amp; Family Engagement'!$B:$H,7,FALSE)</f>
        <v>1</v>
      </c>
    </row>
    <row r="52" spans="1:4" x14ac:dyDescent="0.3">
      <c r="A52" s="6"/>
      <c r="B52" s="109" t="s">
        <v>106</v>
      </c>
      <c r="C52" s="201">
        <f>VLOOKUP(LEFT($B52,5),'5 Patient &amp; Family Engagement'!$B:$H,6,FALSE)</f>
        <v>0</v>
      </c>
      <c r="D52" s="105" t="str">
        <f>VLOOKUP(LEFT($B52,5),'5 Patient &amp; Family Engagement'!$B:$H,7,FALSE)</f>
        <v>Must Pass</v>
      </c>
    </row>
    <row r="53" spans="1:4" x14ac:dyDescent="0.3">
      <c r="A53" s="6"/>
      <c r="B53" s="107" t="s">
        <v>107</v>
      </c>
      <c r="C53" s="175"/>
      <c r="D53" s="110"/>
    </row>
    <row r="54" spans="1:4" x14ac:dyDescent="0.3">
      <c r="A54" s="6"/>
      <c r="B54" s="109" t="s">
        <v>108</v>
      </c>
      <c r="C54" s="61">
        <f>VLOOKUP(LEFT($B54,5),'5 Patient &amp; Family Engagement'!$B:$H,6,FALSE)</f>
        <v>0</v>
      </c>
      <c r="D54" s="105">
        <f>VLOOKUP(LEFT($B54,5),'5 Patient &amp; Family Engagement'!$B:$H,7,FALSE)</f>
        <v>2</v>
      </c>
    </row>
    <row r="55" spans="1:4" s="6" customFormat="1" ht="18" customHeight="1" x14ac:dyDescent="0.25">
      <c r="B55" s="106" t="str">
        <f>"6. Population Management ("&amp;COUNT(D$56:D$61)+COUNTIFS(D$56:D$61,"Must Pass")&amp;" Criteria)"</f>
        <v>6. Population Management (4 Criteria)</v>
      </c>
      <c r="C55" s="176"/>
      <c r="D55" s="112"/>
    </row>
    <row r="56" spans="1:4" x14ac:dyDescent="0.3">
      <c r="A56" s="6"/>
      <c r="B56" s="107" t="s">
        <v>109</v>
      </c>
      <c r="C56" s="175"/>
      <c r="D56" s="110"/>
    </row>
    <row r="57" spans="1:4" x14ac:dyDescent="0.3">
      <c r="A57" s="6"/>
      <c r="B57" s="109" t="s">
        <v>110</v>
      </c>
      <c r="C57" s="61">
        <f>VLOOKUP(LEFT($B57,5),'6 Population Management'!$B:$H,6,FALSE)</f>
        <v>0</v>
      </c>
      <c r="D57" s="105">
        <f>VLOOKUP(LEFT($B57,5),'6 Population Management'!$B:$H,7,FALSE)</f>
        <v>1</v>
      </c>
    </row>
    <row r="58" spans="1:4" x14ac:dyDescent="0.3">
      <c r="A58" s="6"/>
      <c r="B58" s="109" t="s">
        <v>111</v>
      </c>
      <c r="C58" s="61">
        <f>VLOOKUP(LEFT($B58,5),'6 Population Management'!$B:$H,6,FALSE)</f>
        <v>0</v>
      </c>
      <c r="D58" s="105">
        <f>VLOOKUP(LEFT($B58,5),'6 Population Management'!$B:$H,7,FALSE)</f>
        <v>1</v>
      </c>
    </row>
    <row r="59" spans="1:4" x14ac:dyDescent="0.3">
      <c r="A59" s="6"/>
      <c r="B59" s="109" t="s">
        <v>112</v>
      </c>
      <c r="C59" s="61">
        <f>VLOOKUP(LEFT($B59,5),'6 Population Management'!$B:$H,6,FALSE)</f>
        <v>0</v>
      </c>
      <c r="D59" s="105">
        <f>VLOOKUP(LEFT($B59,5),'6 Population Management'!$B:$H,7,FALSE)</f>
        <v>2</v>
      </c>
    </row>
    <row r="60" spans="1:4" x14ac:dyDescent="0.3">
      <c r="A60" s="6"/>
      <c r="B60" s="107" t="s">
        <v>113</v>
      </c>
      <c r="C60" s="175"/>
      <c r="D60" s="110"/>
    </row>
    <row r="61" spans="1:4" x14ac:dyDescent="0.3">
      <c r="A61" s="6"/>
      <c r="B61" s="109" t="s">
        <v>114</v>
      </c>
      <c r="C61" s="61">
        <f>VLOOKUP(LEFT($B61,5),'6 Population Management'!$B:$H,6,FALSE)</f>
        <v>0</v>
      </c>
      <c r="D61" s="105">
        <f>VLOOKUP(LEFT($B61,5),'6 Population Management'!$B:$H,7,FALSE)</f>
        <v>2</v>
      </c>
    </row>
    <row r="62" spans="1:4" s="6" customFormat="1" ht="18" customHeight="1" x14ac:dyDescent="0.25">
      <c r="B62" s="106" t="str">
        <f>"7. Continuity of Care ("&amp;COUNT(D$63:D$64)+COUNTIFS(D$63:D$64,"Must Pass")&amp;" Criteria)"</f>
        <v>7. Continuity of Care (1 Criteria)</v>
      </c>
      <c r="C62" s="174"/>
      <c r="D62" s="112"/>
    </row>
    <row r="63" spans="1:4" x14ac:dyDescent="0.3">
      <c r="A63" s="6"/>
      <c r="B63" s="107" t="s">
        <v>115</v>
      </c>
      <c r="C63" s="175"/>
      <c r="D63" s="110"/>
    </row>
    <row r="64" spans="1:4" x14ac:dyDescent="0.3">
      <c r="A64" s="6"/>
      <c r="B64" s="109" t="s">
        <v>116</v>
      </c>
      <c r="C64" s="61">
        <f>VLOOKUP(LEFT($B64,5),'7 Continuity of Care'!$B:$H,6,FALSE)</f>
        <v>0</v>
      </c>
      <c r="D64" s="105">
        <f>VLOOKUP(LEFT($B64,5),'7 Continuity of Care'!$B:$H,7,FALSE)</f>
        <v>2</v>
      </c>
    </row>
    <row r="65" spans="1:4" s="6" customFormat="1" ht="18" customHeight="1" x14ac:dyDescent="0.25">
      <c r="B65" s="106" t="str">
        <f>"8. Access ("&amp;COUNT(D$66:D$82)+COUNTIFS(D$66:D$82,"Must Pass")&amp;" Criteria)"</f>
        <v>8. Access (12 Criteria)</v>
      </c>
      <c r="C65" s="174"/>
      <c r="D65" s="112"/>
    </row>
    <row r="66" spans="1:4" x14ac:dyDescent="0.3">
      <c r="A66" s="6"/>
      <c r="B66" s="107" t="s">
        <v>117</v>
      </c>
      <c r="C66" s="177"/>
      <c r="D66" s="110"/>
    </row>
    <row r="67" spans="1:4" x14ac:dyDescent="0.3">
      <c r="A67" s="6"/>
      <c r="B67" s="109" t="s">
        <v>118</v>
      </c>
      <c r="C67" s="113">
        <f>VLOOKUP(LEFT($B67,5),'8 Access'!$B:$H,6,FALSE)</f>
        <v>0</v>
      </c>
      <c r="D67" s="105">
        <f>VLOOKUP(LEFT($B67,5),'8 Access'!$B:$H,7,FALSE)</f>
        <v>1</v>
      </c>
    </row>
    <row r="68" spans="1:4" x14ac:dyDescent="0.3">
      <c r="A68" s="6"/>
      <c r="B68" s="109" t="s">
        <v>441</v>
      </c>
      <c r="C68" s="113">
        <f>VLOOKUP(LEFT($B68,5),'8 Access'!$B:$H,6,FALSE)</f>
        <v>0</v>
      </c>
      <c r="D68" s="105">
        <f>VLOOKUP(LEFT($B68,5),'8 Access'!$B:$H,7,FALSE)</f>
        <v>2</v>
      </c>
    </row>
    <row r="69" spans="1:4" x14ac:dyDescent="0.3">
      <c r="B69" s="109" t="s">
        <v>119</v>
      </c>
      <c r="C69" s="178">
        <f>VLOOKUP(LEFT($B69,5),'8 Access'!$B:$H,6,FALSE)</f>
        <v>0</v>
      </c>
      <c r="D69" s="171">
        <f>VLOOKUP(LEFT($B69,5),'8 Access'!$B:$H,7,FALSE)</f>
        <v>1</v>
      </c>
    </row>
    <row r="70" spans="1:4" x14ac:dyDescent="0.3">
      <c r="A70" s="6"/>
      <c r="B70" s="107" t="s">
        <v>120</v>
      </c>
      <c r="C70" s="177"/>
      <c r="D70" s="110"/>
    </row>
    <row r="71" spans="1:4" x14ac:dyDescent="0.3">
      <c r="A71" s="6"/>
      <c r="B71" s="109" t="s">
        <v>121</v>
      </c>
      <c r="C71" s="113">
        <f>VLOOKUP(LEFT($B71,5),'8 Access'!$B:$H,6,FALSE)</f>
        <v>0</v>
      </c>
      <c r="D71" s="105">
        <f>VLOOKUP(LEFT($B71,5),'8 Access'!$B:$H,7,FALSE)</f>
        <v>1</v>
      </c>
    </row>
    <row r="72" spans="1:4" x14ac:dyDescent="0.3">
      <c r="A72" s="6"/>
      <c r="B72" s="107" t="s">
        <v>122</v>
      </c>
      <c r="C72" s="177"/>
      <c r="D72" s="110"/>
    </row>
    <row r="73" spans="1:4" x14ac:dyDescent="0.3">
      <c r="A73" s="6"/>
      <c r="B73" s="109" t="s">
        <v>123</v>
      </c>
      <c r="C73" s="113">
        <f>VLOOKUP(LEFT($B73,5),'8 Access'!$B:$H,6,FALSE)</f>
        <v>0</v>
      </c>
      <c r="D73" s="105">
        <f>VLOOKUP(LEFT($B73,5),'8 Access'!$B:$H,7,FALSE)</f>
        <v>1</v>
      </c>
    </row>
    <row r="74" spans="1:4" x14ac:dyDescent="0.3">
      <c r="A74" s="6"/>
      <c r="B74" s="109" t="s">
        <v>124</v>
      </c>
      <c r="C74" s="113">
        <f>VLOOKUP(LEFT($B74,5),'8 Access'!$B:$H,6,FALSE)</f>
        <v>0</v>
      </c>
      <c r="D74" s="105">
        <f>VLOOKUP(LEFT($B74,5),'8 Access'!$B:$H,7,FALSE)</f>
        <v>2</v>
      </c>
    </row>
    <row r="75" spans="1:4" x14ac:dyDescent="0.3">
      <c r="A75" s="6"/>
      <c r="B75" s="107" t="s">
        <v>125</v>
      </c>
      <c r="C75" s="177"/>
      <c r="D75" s="110"/>
    </row>
    <row r="76" spans="1:4" x14ac:dyDescent="0.3">
      <c r="A76" s="6"/>
      <c r="B76" s="109" t="s">
        <v>446</v>
      </c>
      <c r="C76" s="113">
        <f>VLOOKUP(LEFT($B76,5),'8 Access'!$B:$H,6,FALSE)</f>
        <v>0</v>
      </c>
      <c r="D76" s="105">
        <f>VLOOKUP(LEFT($B76,5),'8 Access'!$B:$H,7,FALSE)</f>
        <v>2</v>
      </c>
    </row>
    <row r="77" spans="1:4" x14ac:dyDescent="0.3">
      <c r="A77" s="6"/>
      <c r="B77" s="109" t="s">
        <v>447</v>
      </c>
      <c r="C77" s="113">
        <f>VLOOKUP(LEFT($B77,5),'8 Access'!$B:$H,6,FALSE)</f>
        <v>0</v>
      </c>
      <c r="D77" s="105">
        <f>VLOOKUP(LEFT($B77,5),'8 Access'!$B:$H,7,FALSE)</f>
        <v>0</v>
      </c>
    </row>
    <row r="78" spans="1:4" x14ac:dyDescent="0.3">
      <c r="A78" s="6"/>
      <c r="B78" s="109" t="s">
        <v>448</v>
      </c>
      <c r="C78" s="113">
        <f>VLOOKUP(LEFT($B78,5),'8 Access'!$B:$H,6,FALSE)</f>
        <v>0</v>
      </c>
      <c r="D78" s="105">
        <f>VLOOKUP(LEFT($B78,5),'8 Access'!$B:$H,7,FALSE)</f>
        <v>0</v>
      </c>
    </row>
    <row r="79" spans="1:4" x14ac:dyDescent="0.3">
      <c r="A79" s="6"/>
      <c r="B79" s="107" t="s">
        <v>126</v>
      </c>
      <c r="C79" s="177"/>
      <c r="D79" s="110"/>
    </row>
    <row r="80" spans="1:4" x14ac:dyDescent="0.3">
      <c r="A80" s="6"/>
      <c r="B80" s="109" t="s">
        <v>127</v>
      </c>
      <c r="C80" s="113">
        <f>VLOOKUP(LEFT($B80,5),'8 Access'!$B:$H,6,FALSE)</f>
        <v>0</v>
      </c>
      <c r="D80" s="105">
        <f>VLOOKUP(LEFT($B80,5),'8 Access'!$B:$H,7,FALSE)</f>
        <v>3</v>
      </c>
    </row>
    <row r="81" spans="1:4" x14ac:dyDescent="0.3">
      <c r="A81" s="6"/>
      <c r="B81" s="109" t="s">
        <v>128</v>
      </c>
      <c r="C81" s="113">
        <f>VLOOKUP(LEFT($B81,5),'8 Access'!$B:$H,6,FALSE)</f>
        <v>0</v>
      </c>
      <c r="D81" s="105">
        <f>VLOOKUP(LEFT($B81,5),'8 Access'!$B:$H,7,FALSE)</f>
        <v>1</v>
      </c>
    </row>
    <row r="82" spans="1:4" x14ac:dyDescent="0.3">
      <c r="A82" s="6"/>
      <c r="B82" s="109" t="s">
        <v>129</v>
      </c>
      <c r="C82" s="113">
        <f>VLOOKUP(LEFT($B82,5),'8 Access'!$B:$H,6,FALSE)</f>
        <v>0</v>
      </c>
      <c r="D82" s="105">
        <f>VLOOKUP(LEFT($B82,5),'8 Access'!$B:$H,7,FALSE)</f>
        <v>3</v>
      </c>
    </row>
    <row r="83" spans="1:4" s="6" customFormat="1" ht="18" customHeight="1" x14ac:dyDescent="0.25">
      <c r="B83" s="106" t="str">
        <f>"9. Comprehensiveness and Care Coordination ("&amp;COUNT(D$85:D$131)+COUNTIFS(D$85:D$131,"Must Pass")&amp;" Criteria)"</f>
        <v>9. Comprehensiveness and Care Coordination (39 Criteria)</v>
      </c>
      <c r="C83" s="179"/>
      <c r="D83" s="112"/>
    </row>
    <row r="84" spans="1:4" s="6" customFormat="1" ht="18" customHeight="1" x14ac:dyDescent="0.25">
      <c r="B84" s="107" t="s">
        <v>130</v>
      </c>
      <c r="C84" s="177"/>
      <c r="D84" s="110"/>
    </row>
    <row r="85" spans="1:4" s="6" customFormat="1" ht="18" customHeight="1" x14ac:dyDescent="0.25">
      <c r="B85" s="114" t="s">
        <v>131</v>
      </c>
      <c r="C85" s="113">
        <f>VLOOKUP(LEFT($B85,5),'9 Care Coordination'!$B:$H,6,FALSE)</f>
        <v>0</v>
      </c>
      <c r="D85" s="105">
        <f>VLOOKUP(LEFT($B85,5),'9 Care Coordination'!$B:$H,7,FALSE)</f>
        <v>1</v>
      </c>
    </row>
    <row r="86" spans="1:4" s="6" customFormat="1" ht="18" customHeight="1" x14ac:dyDescent="0.25">
      <c r="B86" s="114" t="s">
        <v>132</v>
      </c>
      <c r="C86" s="113">
        <f>VLOOKUP(LEFT($B86,5),'9 Care Coordination'!$B:$H,6,FALSE)</f>
        <v>0</v>
      </c>
      <c r="D86" s="105">
        <f>VLOOKUP(LEFT($B86,5),'9 Care Coordination'!$B:$H,7,FALSE)</f>
        <v>2</v>
      </c>
    </row>
    <row r="87" spans="1:4" s="6" customFormat="1" ht="18" customHeight="1" x14ac:dyDescent="0.25">
      <c r="B87" s="114" t="s">
        <v>133</v>
      </c>
      <c r="C87" s="113">
        <f>VLOOKUP(LEFT($B87,5),'9 Care Coordination'!$B:$H,6,FALSE)</f>
        <v>0</v>
      </c>
      <c r="D87" s="105">
        <f>VLOOKUP(LEFT($B87,5),'9 Care Coordination'!$B:$H,7,FALSE)</f>
        <v>2</v>
      </c>
    </row>
    <row r="88" spans="1:4" s="6" customFormat="1" ht="18" customHeight="1" x14ac:dyDescent="0.25">
      <c r="B88" s="115" t="s">
        <v>134</v>
      </c>
      <c r="C88" s="177"/>
      <c r="D88" s="110"/>
    </row>
    <row r="89" spans="1:4" s="6" customFormat="1" ht="18" customHeight="1" x14ac:dyDescent="0.25">
      <c r="B89" s="142" t="s">
        <v>135</v>
      </c>
      <c r="C89" s="113">
        <f>VLOOKUP(LEFT($B89,5),'9 Care Coordination'!$B:$H,6,FALSE)</f>
        <v>0</v>
      </c>
      <c r="D89" s="105">
        <f>VLOOKUP(LEFT($B89,5),'9 Care Coordination'!$B:$H,7,FALSE)</f>
        <v>2</v>
      </c>
    </row>
    <row r="90" spans="1:4" s="6" customFormat="1" ht="18" customHeight="1" x14ac:dyDescent="0.25">
      <c r="B90" s="114" t="s">
        <v>136</v>
      </c>
      <c r="C90" s="113">
        <f>VLOOKUP(LEFT($B90,5),'9 Care Coordination'!$B:$H,6,FALSE)</f>
        <v>0</v>
      </c>
      <c r="D90" s="105">
        <f>VLOOKUP(LEFT($B90,5),'9 Care Coordination'!$B:$H,7,FALSE)</f>
        <v>1</v>
      </c>
    </row>
    <row r="91" spans="1:4" s="6" customFormat="1" ht="18" customHeight="1" x14ac:dyDescent="0.25">
      <c r="B91" s="114" t="s">
        <v>137</v>
      </c>
      <c r="C91" s="113">
        <f>VLOOKUP(LEFT($B91,5),'9 Care Coordination'!$B:$H,6,FALSE)</f>
        <v>0</v>
      </c>
      <c r="D91" s="105">
        <f>VLOOKUP(LEFT($B91,5),'9 Care Coordination'!$B:$H,7,FALSE)</f>
        <v>2</v>
      </c>
    </row>
    <row r="92" spans="1:4" s="6" customFormat="1" ht="18" customHeight="1" x14ac:dyDescent="0.25">
      <c r="B92" s="114" t="s">
        <v>138</v>
      </c>
      <c r="C92" s="113">
        <f>VLOOKUP(LEFT($B92,5),'9 Care Coordination'!$B:$H,6,FALSE)</f>
        <v>0</v>
      </c>
      <c r="D92" s="105">
        <f>VLOOKUP(LEFT($B92,5),'9 Care Coordination'!$B:$H,7,FALSE)</f>
        <v>2</v>
      </c>
    </row>
    <row r="93" spans="1:4" s="6" customFormat="1" ht="18" customHeight="1" x14ac:dyDescent="0.25">
      <c r="B93" s="115" t="s">
        <v>139</v>
      </c>
      <c r="C93" s="180"/>
      <c r="D93" s="108"/>
    </row>
    <row r="94" spans="1:4" s="6" customFormat="1" ht="18" customHeight="1" x14ac:dyDescent="0.25">
      <c r="B94" s="114" t="s">
        <v>140</v>
      </c>
      <c r="C94" s="113">
        <f>VLOOKUP(LEFT($B94,5),'9 Care Coordination'!$B:$H,6,FALSE)</f>
        <v>0</v>
      </c>
      <c r="D94" s="105">
        <f>VLOOKUP(LEFT($B94,5),'9 Care Coordination'!$B:$H,7,FALSE)</f>
        <v>1</v>
      </c>
    </row>
    <row r="95" spans="1:4" s="6" customFormat="1" ht="18" customHeight="1" x14ac:dyDescent="0.25">
      <c r="B95" s="114" t="s">
        <v>141</v>
      </c>
      <c r="C95" s="113">
        <f>VLOOKUP(LEFT($B95,5),'9 Care Coordination'!$B:$H,6,FALSE)</f>
        <v>0</v>
      </c>
      <c r="D95" s="105">
        <f>VLOOKUP(LEFT($B95,5),'9 Care Coordination'!$B:$H,7,FALSE)</f>
        <v>1</v>
      </c>
    </row>
    <row r="96" spans="1:4" s="6" customFormat="1" ht="18" customHeight="1" x14ac:dyDescent="0.25">
      <c r="B96" s="114" t="s">
        <v>142</v>
      </c>
      <c r="C96" s="113">
        <f>VLOOKUP(LEFT($B96,5),'9 Care Coordination'!$B:$H,6,FALSE)</f>
        <v>0</v>
      </c>
      <c r="D96" s="105">
        <f>VLOOKUP(LEFT($B96,5),'9 Care Coordination'!$B:$H,7,FALSE)</f>
        <v>2</v>
      </c>
    </row>
    <row r="97" spans="2:4" s="6" customFormat="1" x14ac:dyDescent="0.25">
      <c r="B97" s="116" t="s">
        <v>143</v>
      </c>
      <c r="C97" s="200">
        <f>VLOOKUP(LEFT($B97,5),'9 Care Coordination'!$B:$H,6,FALSE)</f>
        <v>0</v>
      </c>
      <c r="D97" s="105" t="str">
        <f>VLOOKUP(LEFT($B97,5),'9 Care Coordination'!$B:$H,7,FALSE)</f>
        <v>Must Pass</v>
      </c>
    </row>
    <row r="98" spans="2:4" s="6" customFormat="1" ht="18" customHeight="1" x14ac:dyDescent="0.25">
      <c r="B98" s="115" t="s">
        <v>144</v>
      </c>
      <c r="C98" s="180"/>
      <c r="D98" s="108"/>
    </row>
    <row r="99" spans="2:4" s="6" customFormat="1" ht="18" customHeight="1" x14ac:dyDescent="0.25">
      <c r="B99" s="114" t="s">
        <v>145</v>
      </c>
      <c r="C99" s="113">
        <f>VLOOKUP(LEFT($B99,5),'9 Care Coordination'!$B:$H,6,FALSE)</f>
        <v>0</v>
      </c>
      <c r="D99" s="105">
        <f>VLOOKUP(LEFT($B99,5),'9 Care Coordination'!$B:$H,7,FALSE)</f>
        <v>2</v>
      </c>
    </row>
    <row r="100" spans="2:4" s="6" customFormat="1" ht="18" customHeight="1" x14ac:dyDescent="0.25">
      <c r="B100" s="114" t="s">
        <v>146</v>
      </c>
      <c r="C100" s="200">
        <f>VLOOKUP(LEFT($B100,5),'9 Care Coordination'!$B:$H,6,FALSE)</f>
        <v>0</v>
      </c>
      <c r="D100" s="105" t="str">
        <f>VLOOKUP(LEFT($B100,5),'9 Care Coordination'!$B:$H,7,FALSE)</f>
        <v>Must Pass</v>
      </c>
    </row>
    <row r="101" spans="2:4" s="6" customFormat="1" ht="18" customHeight="1" x14ac:dyDescent="0.25">
      <c r="B101" s="114" t="s">
        <v>147</v>
      </c>
      <c r="C101" s="113">
        <f>VLOOKUP(LEFT($B101,5),'9 Care Coordination'!$B:$H,6,FALSE)</f>
        <v>0</v>
      </c>
      <c r="D101" s="105">
        <f>VLOOKUP(LEFT($B101,5),'9 Care Coordination'!$B:$H,7,FALSE)</f>
        <v>2</v>
      </c>
    </row>
    <row r="102" spans="2:4" s="6" customFormat="1" ht="18" customHeight="1" x14ac:dyDescent="0.25">
      <c r="B102" s="114" t="s">
        <v>148</v>
      </c>
      <c r="C102" s="113">
        <f>VLOOKUP(LEFT($B102,5),'9 Care Coordination'!$B:$H,6,FALSE)</f>
        <v>0</v>
      </c>
      <c r="D102" s="105">
        <f>VLOOKUP(LEFT($B102,5),'9 Care Coordination'!$B:$H,7,FALSE)</f>
        <v>1</v>
      </c>
    </row>
    <row r="103" spans="2:4" s="6" customFormat="1" ht="18" customHeight="1" x14ac:dyDescent="0.25">
      <c r="B103" s="114" t="s">
        <v>149</v>
      </c>
      <c r="C103" s="113">
        <f>VLOOKUP(LEFT($B103,5),'9 Care Coordination'!$B:$H,6,FALSE)</f>
        <v>0</v>
      </c>
      <c r="D103" s="105">
        <f>VLOOKUP(LEFT($B103,5),'9 Care Coordination'!$B:$H,7,FALSE)</f>
        <v>1</v>
      </c>
    </row>
    <row r="104" spans="2:4" s="6" customFormat="1" ht="18" customHeight="1" x14ac:dyDescent="0.25">
      <c r="B104" s="114" t="s">
        <v>150</v>
      </c>
      <c r="C104" s="113">
        <f>VLOOKUP(LEFT($B104,5),'9 Care Coordination'!$B:$H,6,FALSE)</f>
        <v>0</v>
      </c>
      <c r="D104" s="105">
        <f>VLOOKUP(LEFT($B104,5),'9 Care Coordination'!$B:$H,7,FALSE)</f>
        <v>2</v>
      </c>
    </row>
    <row r="105" spans="2:4" s="6" customFormat="1" ht="18" customHeight="1" x14ac:dyDescent="0.25">
      <c r="B105" s="114" t="s">
        <v>151</v>
      </c>
      <c r="C105" s="113">
        <f>VLOOKUP(LEFT($B105,5),'9 Care Coordination'!$B:$H,6,FALSE)</f>
        <v>0</v>
      </c>
      <c r="D105" s="105">
        <f>VLOOKUP(LEFT($B105,5),'9 Care Coordination'!$B:$H,7,FALSE)</f>
        <v>1</v>
      </c>
    </row>
    <row r="106" spans="2:4" s="6" customFormat="1" ht="18" customHeight="1" x14ac:dyDescent="0.25">
      <c r="B106" s="114" t="s">
        <v>152</v>
      </c>
      <c r="C106" s="113">
        <f>VLOOKUP(LEFT($B106,5),'9 Care Coordination'!$B:$H,6,FALSE)</f>
        <v>0</v>
      </c>
      <c r="D106" s="105">
        <f>VLOOKUP(LEFT($B106,5),'9 Care Coordination'!$B:$H,7,FALSE)</f>
        <v>1</v>
      </c>
    </row>
    <row r="107" spans="2:4" s="6" customFormat="1" ht="18" customHeight="1" x14ac:dyDescent="0.25">
      <c r="B107" s="114" t="s">
        <v>153</v>
      </c>
      <c r="C107" s="113">
        <f>VLOOKUP(LEFT($B107,5),'9 Care Coordination'!$B:$H,6,FALSE)</f>
        <v>0</v>
      </c>
      <c r="D107" s="105">
        <f>VLOOKUP(LEFT($B107,5),'9 Care Coordination'!$B:$H,7,FALSE)</f>
        <v>1</v>
      </c>
    </row>
    <row r="108" spans="2:4" s="6" customFormat="1" ht="18" customHeight="1" x14ac:dyDescent="0.25">
      <c r="B108" s="115" t="s">
        <v>154</v>
      </c>
      <c r="C108" s="177"/>
      <c r="D108" s="108"/>
    </row>
    <row r="109" spans="2:4" s="6" customFormat="1" ht="18" customHeight="1" x14ac:dyDescent="0.25">
      <c r="B109" s="116" t="s">
        <v>155</v>
      </c>
      <c r="C109" s="113">
        <f>VLOOKUP(LEFT($B109,5),'9 Care Coordination'!$B:$H,6,FALSE)</f>
        <v>0</v>
      </c>
      <c r="D109" s="105">
        <f>VLOOKUP(LEFT($B109,5),'9 Care Coordination'!$B:$H,7,FALSE)</f>
        <v>3</v>
      </c>
    </row>
    <row r="110" spans="2:4" s="6" customFormat="1" ht="18" customHeight="1" x14ac:dyDescent="0.25">
      <c r="B110" s="114" t="s">
        <v>156</v>
      </c>
      <c r="C110" s="113">
        <f>VLOOKUP(LEFT($B110,5),'9 Care Coordination'!$B:$H,6,FALSE)</f>
        <v>0</v>
      </c>
      <c r="D110" s="105">
        <f>VLOOKUP(LEFT($B110,5),'9 Care Coordination'!$B:$H,7,FALSE)</f>
        <v>1</v>
      </c>
    </row>
    <row r="111" spans="2:4" s="6" customFormat="1" ht="18" customHeight="1" x14ac:dyDescent="0.25">
      <c r="B111" s="114" t="s">
        <v>157</v>
      </c>
      <c r="C111" s="113">
        <f>VLOOKUP(LEFT($B111,5),'9 Care Coordination'!$B:$H,6,FALSE)</f>
        <v>0</v>
      </c>
      <c r="D111" s="105">
        <f>VLOOKUP(LEFT($B111,5),'9 Care Coordination'!$B:$H,7,FALSE)</f>
        <v>1</v>
      </c>
    </row>
    <row r="112" spans="2:4" s="6" customFormat="1" ht="18" customHeight="1" x14ac:dyDescent="0.25">
      <c r="B112" s="114" t="s">
        <v>158</v>
      </c>
      <c r="C112" s="113">
        <f>VLOOKUP(LEFT($B112,5),'9 Care Coordination'!$B:$H,6,FALSE)</f>
        <v>0</v>
      </c>
      <c r="D112" s="105">
        <f>VLOOKUP(LEFT($B112,5),'9 Care Coordination'!$B:$H,7,FALSE)</f>
        <v>2</v>
      </c>
    </row>
    <row r="113" spans="2:4" s="6" customFormat="1" ht="18" customHeight="1" x14ac:dyDescent="0.25">
      <c r="B113" s="115" t="s">
        <v>159</v>
      </c>
      <c r="C113" s="177"/>
      <c r="D113" s="108"/>
    </row>
    <row r="114" spans="2:4" s="6" customFormat="1" ht="18" customHeight="1" x14ac:dyDescent="0.25">
      <c r="B114" s="114" t="s">
        <v>160</v>
      </c>
      <c r="C114" s="113">
        <f>VLOOKUP(LEFT($B114,5),'9 Care Coordination'!$B:$H,6,FALSE)</f>
        <v>0</v>
      </c>
      <c r="D114" s="105">
        <f>VLOOKUP(LEFT($B114,5),'9 Care Coordination'!$B:$H,7,FALSE)</f>
        <v>1</v>
      </c>
    </row>
    <row r="115" spans="2:4" s="6" customFormat="1" ht="18" customHeight="1" x14ac:dyDescent="0.25">
      <c r="B115" s="114" t="s">
        <v>161</v>
      </c>
      <c r="C115" s="113">
        <f>VLOOKUP(LEFT($B115,5),'9 Care Coordination'!$B:$H,6,FALSE)</f>
        <v>0</v>
      </c>
      <c r="D115" s="105">
        <f>VLOOKUP(LEFT($B115,5),'9 Care Coordination'!$B:$H,7,FALSE)</f>
        <v>1</v>
      </c>
    </row>
    <row r="116" spans="2:4" s="6" customFormat="1" ht="18" customHeight="1" x14ac:dyDescent="0.25">
      <c r="B116" s="114" t="s">
        <v>162</v>
      </c>
      <c r="C116" s="113">
        <f>VLOOKUP(LEFT($B116,5),'9 Care Coordination'!$B:$H,6,FALSE)</f>
        <v>0</v>
      </c>
      <c r="D116" s="105">
        <f>VLOOKUP(LEFT($B116,5),'9 Care Coordination'!$B:$H,7,FALSE)</f>
        <v>2</v>
      </c>
    </row>
    <row r="117" spans="2:4" s="6" customFormat="1" ht="18" customHeight="1" x14ac:dyDescent="0.25">
      <c r="B117" s="114" t="s">
        <v>163</v>
      </c>
      <c r="C117" s="113">
        <f>VLOOKUP(LEFT($B117,5),'9 Care Coordination'!$B:$H,6,FALSE)</f>
        <v>0</v>
      </c>
      <c r="D117" s="105">
        <f>VLOOKUP(LEFT($B117,5),'9 Care Coordination'!$B:$H,7,FALSE)</f>
        <v>1</v>
      </c>
    </row>
    <row r="118" spans="2:4" s="6" customFormat="1" ht="18" customHeight="1" x14ac:dyDescent="0.25">
      <c r="B118" s="114" t="s">
        <v>164</v>
      </c>
      <c r="C118" s="113">
        <f>VLOOKUP(LEFT($B118,5),'9 Care Coordination'!$B:$H,6,FALSE)</f>
        <v>0</v>
      </c>
      <c r="D118" s="105">
        <f>VLOOKUP(LEFT($B118,5),'9 Care Coordination'!$B:$H,7,FALSE)</f>
        <v>1</v>
      </c>
    </row>
    <row r="119" spans="2:4" s="6" customFormat="1" ht="18" customHeight="1" x14ac:dyDescent="0.25">
      <c r="B119" s="115" t="s">
        <v>165</v>
      </c>
      <c r="C119" s="177"/>
      <c r="D119" s="108"/>
    </row>
    <row r="120" spans="2:4" s="6" customFormat="1" ht="18" customHeight="1" x14ac:dyDescent="0.25">
      <c r="B120" s="114" t="s">
        <v>166</v>
      </c>
      <c r="C120" s="113">
        <f>VLOOKUP(LEFT($B120,5),'9 Care Coordination'!$B:$H,6,FALSE)</f>
        <v>0</v>
      </c>
      <c r="D120" s="105">
        <f>VLOOKUP(LEFT($B120,5),'9 Care Coordination'!$B:$H,7,FALSE)</f>
        <v>2</v>
      </c>
    </row>
    <row r="121" spans="2:4" s="6" customFormat="1" ht="18" customHeight="1" x14ac:dyDescent="0.25">
      <c r="B121" s="114" t="s">
        <v>167</v>
      </c>
      <c r="C121" s="113">
        <f>VLOOKUP(LEFT($B121,5),'9 Care Coordination'!$B:$H,6,FALSE)</f>
        <v>0</v>
      </c>
      <c r="D121" s="105">
        <f>VLOOKUP(LEFT($B121,5),'9 Care Coordination'!$B:$H,7,FALSE)</f>
        <v>1</v>
      </c>
    </row>
    <row r="122" spans="2:4" s="6" customFormat="1" ht="18" customHeight="1" x14ac:dyDescent="0.25">
      <c r="B122" s="114" t="s">
        <v>168</v>
      </c>
      <c r="C122" s="113">
        <f>VLOOKUP(LEFT($B122,5),'9 Care Coordination'!$B:$H,6,FALSE)</f>
        <v>0</v>
      </c>
      <c r="D122" s="105">
        <f>VLOOKUP(LEFT($B122,5),'9 Care Coordination'!$B:$H,7,FALSE)</f>
        <v>1</v>
      </c>
    </row>
    <row r="123" spans="2:4" s="6" customFormat="1" ht="18" customHeight="1" x14ac:dyDescent="0.25">
      <c r="B123" s="114" t="s">
        <v>169</v>
      </c>
      <c r="C123" s="113">
        <f>VLOOKUP(LEFT($B123,5),'9 Care Coordination'!$B:$H,6,FALSE)</f>
        <v>0</v>
      </c>
      <c r="D123" s="105">
        <f>VLOOKUP(LEFT($B123,5),'9 Care Coordination'!$B:$H,7,FALSE)</f>
        <v>2</v>
      </c>
    </row>
    <row r="124" spans="2:4" s="6" customFormat="1" ht="18" customHeight="1" x14ac:dyDescent="0.25">
      <c r="B124" s="114" t="s">
        <v>170</v>
      </c>
      <c r="C124" s="113">
        <f>VLOOKUP(LEFT($B124,5),'9 Care Coordination'!$B:$H,6,FALSE)</f>
        <v>0</v>
      </c>
      <c r="D124" s="105">
        <f>VLOOKUP(LEFT($B124,5),'9 Care Coordination'!$B:$H,7,FALSE)</f>
        <v>3</v>
      </c>
    </row>
    <row r="125" spans="2:4" s="6" customFormat="1" ht="18" customHeight="1" x14ac:dyDescent="0.25">
      <c r="B125" s="114" t="s">
        <v>171</v>
      </c>
      <c r="C125" s="113">
        <f>VLOOKUP(LEFT($B125,5),'9 Care Coordination'!$B:$H,6,FALSE)</f>
        <v>0</v>
      </c>
      <c r="D125" s="105">
        <f>VLOOKUP(LEFT($B125,5),'9 Care Coordination'!$B:$H,7,FALSE)</f>
        <v>2</v>
      </c>
    </row>
    <row r="126" spans="2:4" s="6" customFormat="1" ht="18" customHeight="1" x14ac:dyDescent="0.25">
      <c r="B126" s="114" t="s">
        <v>172</v>
      </c>
      <c r="C126" s="113">
        <f>VLOOKUP(LEFT($B126,5),'9 Care Coordination'!$B:$H,6,FALSE)</f>
        <v>0</v>
      </c>
      <c r="D126" s="105">
        <f>VLOOKUP(LEFT($B126,5),'9 Care Coordination'!$B:$H,7,FALSE)</f>
        <v>2</v>
      </c>
    </row>
    <row r="127" spans="2:4" s="6" customFormat="1" ht="18" customHeight="1" x14ac:dyDescent="0.25">
      <c r="B127" s="115" t="s">
        <v>173</v>
      </c>
      <c r="C127" s="177"/>
      <c r="D127" s="108"/>
    </row>
    <row r="128" spans="2:4" s="6" customFormat="1" ht="18" customHeight="1" x14ac:dyDescent="0.25">
      <c r="B128" s="114" t="s">
        <v>174</v>
      </c>
      <c r="C128" s="113">
        <f>VLOOKUP(LEFT($B128,5),'9 Care Coordination'!$B:$H,6,FALSE)</f>
        <v>0</v>
      </c>
      <c r="D128" s="105">
        <f>VLOOKUP(LEFT($B128,5),'9 Care Coordination'!$B:$H,7,FALSE)</f>
        <v>1</v>
      </c>
    </row>
    <row r="129" spans="1:4" s="6" customFormat="1" ht="18" customHeight="1" x14ac:dyDescent="0.25">
      <c r="B129" s="114" t="s">
        <v>175</v>
      </c>
      <c r="C129" s="200">
        <f>VLOOKUP(LEFT($B129,5),'9 Care Coordination'!$B:$H,6,FALSE)</f>
        <v>0</v>
      </c>
      <c r="D129" s="105" t="str">
        <f>VLOOKUP(LEFT($B129,5),'9 Care Coordination'!$B:$H,7,FALSE)</f>
        <v>Must Pass</v>
      </c>
    </row>
    <row r="130" spans="1:4" s="6" customFormat="1" ht="18" customHeight="1" x14ac:dyDescent="0.25">
      <c r="B130" s="185" t="s">
        <v>176</v>
      </c>
      <c r="C130" s="150"/>
      <c r="D130" s="151"/>
    </row>
    <row r="131" spans="1:4" s="6" customFormat="1" ht="18" customHeight="1" x14ac:dyDescent="0.25">
      <c r="B131" s="181" t="s">
        <v>177</v>
      </c>
      <c r="C131" s="199">
        <f>VLOOKUP(LEFT($B131,5),'9 Care Coordination'!$B:$H,6,FALSE)</f>
        <v>0</v>
      </c>
      <c r="D131" s="182" t="str">
        <f>VLOOKUP(LEFT($B131,5),'9 Care Coordination'!$B:$H,7,FALSE)</f>
        <v>Must Pass</v>
      </c>
    </row>
    <row r="132" spans="1:4" s="6" customFormat="1" ht="18" customHeight="1" thickBot="1" x14ac:dyDescent="0.3">
      <c r="D132" s="202"/>
    </row>
    <row r="133" spans="1:4" s="163" customFormat="1" ht="18" customHeight="1" x14ac:dyDescent="0.3">
      <c r="A133" s="260" t="s">
        <v>178</v>
      </c>
      <c r="B133" s="261"/>
      <c r="C133" s="261"/>
      <c r="D133" s="262"/>
    </row>
    <row r="134" spans="1:4" s="6" customFormat="1" ht="18" customHeight="1" thickBot="1" x14ac:dyDescent="0.35">
      <c r="A134" s="263" t="s">
        <v>3</v>
      </c>
      <c r="B134" s="264"/>
      <c r="C134" s="264"/>
      <c r="D134" s="265"/>
    </row>
    <row r="135" spans="1:4" s="6" customFormat="1" ht="14.25" customHeight="1" x14ac:dyDescent="0.25">
      <c r="B135" s="246" t="s">
        <v>450</v>
      </c>
      <c r="C135" s="246"/>
      <c r="D135" s="246"/>
    </row>
    <row r="136" spans="1:4" s="6" customFormat="1" ht="24" customHeight="1" x14ac:dyDescent="0.25">
      <c r="B136" s="246"/>
      <c r="C136" s="246"/>
      <c r="D136" s="246"/>
    </row>
    <row r="137" spans="1:4" s="6" customFormat="1" ht="24" customHeight="1" thickBot="1" x14ac:dyDescent="0.35">
      <c r="B137" s="229"/>
      <c r="C137" s="229"/>
      <c r="D137" s="229"/>
    </row>
    <row r="138" spans="1:4" s="6" customFormat="1" ht="16.5" customHeight="1" thickBot="1" x14ac:dyDescent="0.35">
      <c r="B138" s="26" t="s">
        <v>442</v>
      </c>
      <c r="C138" s="234" t="str">
        <f>'10 Integrated Behavioral Health'!F5</f>
        <v>Not Highly Integrated</v>
      </c>
      <c r="D138" s="229"/>
    </row>
    <row r="139" spans="1:4" s="6" customFormat="1" ht="18" customHeight="1" x14ac:dyDescent="0.3">
      <c r="B139" s="229"/>
      <c r="C139" s="229"/>
      <c r="D139" s="229"/>
    </row>
    <row r="140" spans="1:4" s="6" customFormat="1" ht="18" customHeight="1" x14ac:dyDescent="0.25">
      <c r="B140" s="164" t="s">
        <v>179</v>
      </c>
      <c r="C140" s="164" t="s">
        <v>69</v>
      </c>
      <c r="D140" s="164" t="s">
        <v>70</v>
      </c>
    </row>
    <row r="141" spans="1:4" s="6" customFormat="1" ht="18" customHeight="1" x14ac:dyDescent="0.25">
      <c r="B141" s="183" t="s">
        <v>180</v>
      </c>
      <c r="C141" s="184">
        <f>COUNTIFS(C143:C145,"Yes")</f>
        <v>0</v>
      </c>
      <c r="D141" s="184">
        <v>3</v>
      </c>
    </row>
    <row r="142" spans="1:4" s="6" customFormat="1" ht="18" customHeight="1" x14ac:dyDescent="0.25">
      <c r="B142" s="256" t="str">
        <f>"10.1 Integrated Behavioral Health (3 criteria)"</f>
        <v>10.1 Integrated Behavioral Health (3 criteria)</v>
      </c>
      <c r="C142" s="257"/>
      <c r="D142" s="258"/>
    </row>
    <row r="143" spans="1:4" s="6" customFormat="1" ht="18" customHeight="1" x14ac:dyDescent="0.25">
      <c r="B143" s="205" t="s">
        <v>181</v>
      </c>
      <c r="C143" s="206" t="str">
        <f>VLOOKUP(LEFT($B143,6),'10 Integrated Behavioral Health'!$B:$H,7,FALSE)</f>
        <v/>
      </c>
      <c r="D143" s="207"/>
    </row>
    <row r="144" spans="1:4" s="6" customFormat="1" ht="18" customHeight="1" x14ac:dyDescent="0.25">
      <c r="B144" s="208" t="s">
        <v>182</v>
      </c>
      <c r="C144" s="209" t="str">
        <f>VLOOKUP(LEFT($B144,6),'10 Integrated Behavioral Health'!$B:$H,7,FALSE)</f>
        <v/>
      </c>
      <c r="D144" s="210"/>
    </row>
    <row r="145" spans="2:4" s="6" customFormat="1" ht="18" customHeight="1" x14ac:dyDescent="0.25">
      <c r="B145" s="211" t="s">
        <v>183</v>
      </c>
      <c r="C145" s="212" t="str">
        <f>VLOOKUP(LEFT($B145,6),'10 Integrated Behavioral Health'!$B:$H,7,FALSE)</f>
        <v/>
      </c>
      <c r="D145" s="213"/>
    </row>
    <row r="146" spans="2:4" s="6" customFormat="1" ht="18" customHeight="1" x14ac:dyDescent="0.3">
      <c r="B146" s="1"/>
      <c r="C146" s="1"/>
      <c r="D146" s="1"/>
    </row>
  </sheetData>
  <mergeCells count="11">
    <mergeCell ref="A1:D1"/>
    <mergeCell ref="A2:D2"/>
    <mergeCell ref="A3:D3"/>
    <mergeCell ref="A4:D4"/>
    <mergeCell ref="B142:D142"/>
    <mergeCell ref="B135:D136"/>
    <mergeCell ref="B6:D6"/>
    <mergeCell ref="F6:H6"/>
    <mergeCell ref="A133:D133"/>
    <mergeCell ref="A134:D134"/>
    <mergeCell ref="B7:D7"/>
  </mergeCells>
  <pageMargins left="0.7" right="0.7" top="1" bottom="0.75" header="0.3" footer="0.3"/>
  <pageSetup orientation="portrait" horizontalDpi="360" verticalDpi="36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86A8-1D9A-47EB-80C5-57E23B40BB23}">
  <dimension ref="A1:H35"/>
  <sheetViews>
    <sheetView zoomScaleNormal="100" zoomScaleSheetLayoutView="26" zoomScalePageLayoutView="64" workbookViewId="0">
      <pane ySplit="9" topLeftCell="A11" activePane="bottomLeft" state="frozen"/>
      <selection pane="bottomLeft" activeCell="B1" sqref="B1"/>
    </sheetView>
  </sheetViews>
  <sheetFormatPr defaultColWidth="8.7109375" defaultRowHeight="16.5" x14ac:dyDescent="0.3"/>
  <cols>
    <col min="1" max="1" width="1.5703125" style="1" customWidth="1"/>
    <col min="2" max="2" width="11" style="1" customWidth="1"/>
    <col min="3" max="3" width="40.5703125" style="1" customWidth="1"/>
    <col min="4" max="4" width="36.5703125" style="1" customWidth="1"/>
    <col min="5" max="5" width="22.85546875" style="37" bestFit="1" customWidth="1"/>
    <col min="6" max="6" width="27.140625" style="1" bestFit="1" customWidth="1"/>
    <col min="7" max="7" width="31" style="1" customWidth="1"/>
    <col min="8" max="8" width="28.140625" style="1" bestFit="1" customWidth="1"/>
    <col min="9" max="10" width="8.7109375" style="1"/>
    <col min="11" max="11" width="8.7109375" style="1" customWidth="1"/>
    <col min="12" max="16384" width="8.7109375" style="1"/>
  </cols>
  <sheetData>
    <row r="1" spans="1:8" ht="20.45" customHeight="1" x14ac:dyDescent="0.3">
      <c r="A1" s="2" t="str">
        <f>Instructions!A1</f>
        <v>Colorado Department of Health Care Policy and Finance</v>
      </c>
      <c r="G1" s="45" t="s">
        <v>184</v>
      </c>
      <c r="H1" s="46" t="s">
        <v>185</v>
      </c>
    </row>
    <row r="2" spans="1:8" ht="15" customHeight="1" x14ac:dyDescent="0.3">
      <c r="A2" s="2" t="str">
        <f>Instructions!A2</f>
        <v>Practice Assessment Tool</v>
      </c>
      <c r="D2" s="33"/>
      <c r="E2" s="47"/>
      <c r="G2" s="41">
        <f>COUNTIF(G$10:G$11,"Pass")</f>
        <v>0</v>
      </c>
      <c r="H2" s="42">
        <f>COUNTIF(H$10:H$11,"Must Pass")</f>
        <v>1</v>
      </c>
    </row>
    <row r="3" spans="1:8" x14ac:dyDescent="0.3">
      <c r="A3" s="2" t="s">
        <v>186</v>
      </c>
      <c r="D3" s="34"/>
      <c r="E3" s="48"/>
      <c r="G3" s="43" t="s">
        <v>187</v>
      </c>
      <c r="H3" s="44" t="s">
        <v>188</v>
      </c>
    </row>
    <row r="4" spans="1:8" ht="17.25" thickBot="1" x14ac:dyDescent="0.35">
      <c r="A4" s="1" t="str">
        <f>Instructions!A4</f>
        <v>SFY2026</v>
      </c>
      <c r="G4" s="39">
        <f>SUBTOTAL(9,G$10:G$11)</f>
        <v>0</v>
      </c>
      <c r="H4" s="40">
        <f>SUBTOTAL(9,H$10:H$11)</f>
        <v>0</v>
      </c>
    </row>
    <row r="5" spans="1:8" ht="5.0999999999999996" customHeight="1" x14ac:dyDescent="0.3">
      <c r="F5" s="30"/>
    </row>
    <row r="6" spans="1:8" x14ac:dyDescent="0.3">
      <c r="A6" s="168" t="s">
        <v>189</v>
      </c>
      <c r="F6" s="30"/>
      <c r="H6" s="4"/>
    </row>
    <row r="7" spans="1:8" ht="5.0999999999999996" customHeight="1" x14ac:dyDescent="0.3">
      <c r="F7" s="30"/>
      <c r="H7" s="4"/>
    </row>
    <row r="8" spans="1:8" s="2" customFormat="1" x14ac:dyDescent="0.3">
      <c r="A8" s="7" t="s">
        <v>190</v>
      </c>
      <c r="C8" s="5"/>
      <c r="D8" s="5"/>
      <c r="E8" s="50"/>
      <c r="F8" s="30"/>
      <c r="G8" s="5"/>
      <c r="H8" s="5"/>
    </row>
    <row r="9" spans="1:8" s="2" customFormat="1" x14ac:dyDescent="0.3">
      <c r="B9" s="88" t="s">
        <v>191</v>
      </c>
      <c r="C9" s="88" t="s">
        <v>192</v>
      </c>
      <c r="D9" s="88" t="s">
        <v>193</v>
      </c>
      <c r="E9" s="88" t="s">
        <v>194</v>
      </c>
      <c r="F9" s="88" t="s">
        <v>195</v>
      </c>
      <c r="G9" s="88" t="s">
        <v>72</v>
      </c>
      <c r="H9" s="88" t="s">
        <v>73</v>
      </c>
    </row>
    <row r="10" spans="1:8" ht="14.45" customHeight="1" x14ac:dyDescent="0.3">
      <c r="B10" s="118" t="s">
        <v>196</v>
      </c>
      <c r="C10" s="118"/>
      <c r="D10" s="118"/>
      <c r="E10" s="119"/>
      <c r="F10" s="118"/>
      <c r="G10" s="118"/>
      <c r="H10" s="118"/>
    </row>
    <row r="11" spans="1:8" s="3" customFormat="1" ht="67.5" x14ac:dyDescent="0.25">
      <c r="B11" s="79" t="s">
        <v>197</v>
      </c>
      <c r="C11" s="82" t="s">
        <v>198</v>
      </c>
      <c r="D11" s="86" t="s">
        <v>199</v>
      </c>
      <c r="E11" s="120" t="s">
        <v>200</v>
      </c>
      <c r="F11" s="219"/>
      <c r="G11" s="77">
        <f>IF(AND(F11="Yes",H11="Must Pass"),"Pass",IF(AND(F11="No",H11="Must Pass"),"Fail",IF(AND(F11="Yes",H11&lt;&gt;"Must Pass"),H11,0)))</f>
        <v>0</v>
      </c>
      <c r="H11" s="77" t="s">
        <v>201</v>
      </c>
    </row>
    <row r="13" spans="1:8" ht="14.45" customHeight="1" x14ac:dyDescent="0.3">
      <c r="B13" s="59" t="s">
        <v>202</v>
      </c>
      <c r="C13" s="59"/>
      <c r="D13" s="59"/>
      <c r="E13" s="59"/>
      <c r="F13" s="59"/>
      <c r="G13" s="59"/>
    </row>
    <row r="14" spans="1:8" x14ac:dyDescent="0.3">
      <c r="B14" s="57" t="s">
        <v>203</v>
      </c>
      <c r="D14" s="37"/>
      <c r="E14" s="1"/>
    </row>
    <row r="31" spans="2:3" x14ac:dyDescent="0.3">
      <c r="B31" s="269"/>
      <c r="C31" s="269"/>
    </row>
    <row r="32" spans="2:3" ht="43.5" customHeight="1" x14ac:dyDescent="0.3">
      <c r="B32" s="243"/>
      <c r="C32" s="243"/>
    </row>
    <row r="35" spans="2:3" ht="86.45" customHeight="1" x14ac:dyDescent="0.3">
      <c r="B35" s="243"/>
      <c r="C35" s="243"/>
    </row>
  </sheetData>
  <mergeCells count="3">
    <mergeCell ref="B31:C31"/>
    <mergeCell ref="B32:C32"/>
    <mergeCell ref="B35:C35"/>
  </mergeCells>
  <dataValidations count="1">
    <dataValidation type="list" allowBlank="1" showInputMessage="1" showErrorMessage="1" sqref="F11" xr:uid="{6EE41A14-BC1C-47EB-80E8-28D171684A72}">
      <formula1>"Yes, No"</formula1>
    </dataValidation>
  </dataValidations>
  <hyperlinks>
    <hyperlink ref="B14" r:id="rId1" xr:uid="{7B090CB9-DFDE-44EC-B6E0-F77DE4393F0C}"/>
  </hyperlinks>
  <pageMargins left="0.7" right="0.7" top="1" bottom="0.75" header="0.3" footer="0.3"/>
  <pageSetup orientation="portrait" horizontalDpi="360" verticalDpi="360" r:id="rId2"/>
  <headerFooter>
    <oddHeader>&amp;L&amp;G</oddHead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85A4-5CF9-472C-817A-BAC6E7DA9973}">
  <dimension ref="A1:I33"/>
  <sheetViews>
    <sheetView zoomScale="69" zoomScaleNormal="100" zoomScaleSheetLayoutView="26" zoomScalePageLayoutView="64" workbookViewId="0">
      <pane ySplit="9" topLeftCell="A10" activePane="bottomLeft" state="frozen"/>
      <selection pane="bottomLeft" activeCell="D11" sqref="D11"/>
    </sheetView>
  </sheetViews>
  <sheetFormatPr defaultColWidth="8.7109375" defaultRowHeight="16.5" x14ac:dyDescent="0.3"/>
  <cols>
    <col min="1" max="1" width="1.5703125" style="1" customWidth="1"/>
    <col min="2" max="2" width="11" style="1" customWidth="1"/>
    <col min="3" max="3" width="50" style="1" customWidth="1"/>
    <col min="4" max="4" width="36.5703125" style="1" customWidth="1"/>
    <col min="5" max="5" width="23.5703125" style="37" bestFit="1" customWidth="1"/>
    <col min="6" max="6" width="28.140625" style="1" bestFit="1" customWidth="1"/>
    <col min="7" max="7" width="33" style="1" customWidth="1"/>
    <col min="8" max="8" width="28.140625" style="1" bestFit="1" customWidth="1"/>
    <col min="9" max="11" width="8.7109375" style="1" bestFit="1"/>
    <col min="12" max="12" width="8.7109375" style="1" customWidth="1"/>
    <col min="13" max="13" width="8.7109375" style="1" bestFit="1"/>
    <col min="14" max="16384" width="8.7109375" style="1"/>
  </cols>
  <sheetData>
    <row r="1" spans="1:9" ht="20.45" customHeight="1" x14ac:dyDescent="0.3">
      <c r="A1" s="2" t="str">
        <f>Instructions!A1</f>
        <v>Colorado Department of Health Care Policy and Finance</v>
      </c>
      <c r="D1" s="33"/>
      <c r="E1" s="47"/>
      <c r="G1" s="45" t="s">
        <v>184</v>
      </c>
      <c r="H1" s="46" t="s">
        <v>185</v>
      </c>
    </row>
    <row r="2" spans="1:9" ht="15" customHeight="1" x14ac:dyDescent="0.3">
      <c r="A2" s="2" t="str">
        <f>Instructions!A2</f>
        <v>Practice Assessment Tool</v>
      </c>
      <c r="D2" s="34"/>
      <c r="E2" s="48"/>
      <c r="G2" s="41">
        <f>COUNTIF(G$10:G$17,"Pass")</f>
        <v>0</v>
      </c>
      <c r="H2" s="42">
        <f>COUNTIF(H$10:H$17,"Must Pass")</f>
        <v>1</v>
      </c>
    </row>
    <row r="3" spans="1:9" x14ac:dyDescent="0.3">
      <c r="A3" s="2" t="s">
        <v>204</v>
      </c>
      <c r="G3" s="43" t="s">
        <v>187</v>
      </c>
      <c r="H3" s="44" t="s">
        <v>188</v>
      </c>
    </row>
    <row r="4" spans="1:9" ht="17.25" thickBot="1" x14ac:dyDescent="0.35">
      <c r="A4" s="1" t="str">
        <f>Instructions!A4</f>
        <v>SFY2026</v>
      </c>
      <c r="G4" s="39">
        <f>SUBTOTAL(9,G$10:G$17)</f>
        <v>0</v>
      </c>
      <c r="H4" s="40">
        <f>SUBTOTAL(9,H$10:H$17)</f>
        <v>6</v>
      </c>
      <c r="I4" s="203"/>
    </row>
    <row r="5" spans="1:9" ht="5.0999999999999996" customHeight="1" x14ac:dyDescent="0.3">
      <c r="F5" s="30"/>
      <c r="H5" s="4"/>
    </row>
    <row r="6" spans="1:9" x14ac:dyDescent="0.3">
      <c r="A6" s="168" t="s">
        <v>189</v>
      </c>
      <c r="F6" s="30"/>
      <c r="H6" s="4"/>
    </row>
    <row r="7" spans="1:9" ht="5.0999999999999996" customHeight="1" x14ac:dyDescent="0.3">
      <c r="F7" s="30"/>
      <c r="H7" s="4"/>
    </row>
    <row r="8" spans="1:9" s="8" customFormat="1" x14ac:dyDescent="0.25">
      <c r="A8" s="9" t="s">
        <v>205</v>
      </c>
      <c r="C8" s="10"/>
      <c r="D8" s="10"/>
      <c r="E8" s="49"/>
      <c r="F8" s="20"/>
      <c r="G8" s="10"/>
      <c r="H8" s="10"/>
    </row>
    <row r="9" spans="1:9" s="8" customFormat="1" x14ac:dyDescent="0.3">
      <c r="B9" s="87" t="s">
        <v>191</v>
      </c>
      <c r="C9" s="87" t="s">
        <v>192</v>
      </c>
      <c r="D9" s="87" t="s">
        <v>193</v>
      </c>
      <c r="E9" s="88" t="s">
        <v>194</v>
      </c>
      <c r="F9" s="87" t="s">
        <v>195</v>
      </c>
      <c r="G9" s="87" t="s">
        <v>72</v>
      </c>
      <c r="H9" s="87" t="s">
        <v>73</v>
      </c>
    </row>
    <row r="10" spans="1:9" s="6" customFormat="1" x14ac:dyDescent="0.25">
      <c r="B10" s="89" t="s">
        <v>206</v>
      </c>
      <c r="C10" s="89"/>
      <c r="D10" s="89"/>
      <c r="E10" s="90"/>
      <c r="F10" s="89"/>
      <c r="G10" s="89"/>
      <c r="H10" s="89"/>
    </row>
    <row r="11" spans="1:9" s="3" customFormat="1" ht="66" x14ac:dyDescent="0.25">
      <c r="B11" s="79" t="s">
        <v>207</v>
      </c>
      <c r="C11" s="82" t="s">
        <v>455</v>
      </c>
      <c r="D11" s="83" t="s">
        <v>208</v>
      </c>
      <c r="E11" s="84" t="s">
        <v>200</v>
      </c>
      <c r="F11" s="219"/>
      <c r="G11" s="77">
        <f>IF(AND(F11="Yes",H11="Must Pass"),"Pass",IF(AND(F11="No",H11="Must Pass"),"Fail",IF(AND(F11="Yes",H11&lt;&gt;"Must Pass"),H11,0)))</f>
        <v>0</v>
      </c>
      <c r="H11" s="85" t="s">
        <v>201</v>
      </c>
    </row>
    <row r="12" spans="1:9" s="6" customFormat="1" x14ac:dyDescent="0.25">
      <c r="B12" s="89" t="s">
        <v>209</v>
      </c>
      <c r="C12" s="89"/>
      <c r="D12" s="91"/>
      <c r="E12" s="92"/>
      <c r="F12" s="91"/>
      <c r="G12" s="91"/>
      <c r="H12" s="91"/>
    </row>
    <row r="13" spans="1:9" s="3" customFormat="1" ht="33" x14ac:dyDescent="0.25">
      <c r="B13" s="79" t="s">
        <v>210</v>
      </c>
      <c r="C13" s="80" t="s">
        <v>211</v>
      </c>
      <c r="D13" s="86" t="s">
        <v>212</v>
      </c>
      <c r="E13" s="84" t="s">
        <v>200</v>
      </c>
      <c r="F13" s="219"/>
      <c r="G13" s="77">
        <f>IF(AND(F13="Yes",H13="Must Pass"),"Pass",IF(AND(F13="No",H13="Must Pass"),"Fail",IF(AND(F13="Yes",H13&lt;&gt;"Must Pass"),H13,0)))</f>
        <v>0</v>
      </c>
      <c r="H13" s="81">
        <v>1</v>
      </c>
    </row>
    <row r="14" spans="1:9" s="3" customFormat="1" ht="48.95" customHeight="1" x14ac:dyDescent="0.25">
      <c r="B14" s="79" t="s">
        <v>213</v>
      </c>
      <c r="C14" s="80" t="s">
        <v>214</v>
      </c>
      <c r="D14" s="86" t="s">
        <v>215</v>
      </c>
      <c r="E14" s="76" t="s">
        <v>216</v>
      </c>
      <c r="F14" s="219"/>
      <c r="G14" s="77">
        <f>IF(AND(F14="Yes",H14="Must Pass"),"Pass",IF(AND(F14="No",H14="Must Pass"),"Fail",IF(AND(F14="Yes",H14&lt;&gt;"Must Pass"),H14,0)))</f>
        <v>0</v>
      </c>
      <c r="H14" s="81">
        <v>1</v>
      </c>
    </row>
    <row r="15" spans="1:9" s="6" customFormat="1" x14ac:dyDescent="0.25">
      <c r="B15" s="89" t="s">
        <v>217</v>
      </c>
      <c r="C15" s="89"/>
      <c r="D15" s="91"/>
      <c r="E15" s="92"/>
      <c r="F15" s="91"/>
      <c r="G15" s="91"/>
      <c r="H15" s="91"/>
    </row>
    <row r="16" spans="1:9" s="6" customFormat="1" ht="34.5" x14ac:dyDescent="0.25">
      <c r="B16" s="73" t="s">
        <v>218</v>
      </c>
      <c r="C16" s="186" t="s">
        <v>219</v>
      </c>
      <c r="D16" s="74" t="s">
        <v>220</v>
      </c>
      <c r="E16" s="75" t="s">
        <v>221</v>
      </c>
      <c r="F16" s="219"/>
      <c r="G16" s="77">
        <f>IF(AND(F16="Yes",H16="Must Pass"),"Pass",IF(AND(F16="No",H16="Must Pass"),"Fail",IF(AND(F16="Yes",H16&lt;&gt;"Must Pass"),H16,0)))</f>
        <v>0</v>
      </c>
      <c r="H16" s="78">
        <v>1</v>
      </c>
    </row>
    <row r="17" spans="2:8" s="3" customFormat="1" ht="56.25" customHeight="1" x14ac:dyDescent="0.25">
      <c r="B17" s="79" t="s">
        <v>222</v>
      </c>
      <c r="C17" s="80" t="s">
        <v>223</v>
      </c>
      <c r="D17" s="74" t="s">
        <v>224</v>
      </c>
      <c r="E17" s="76" t="s">
        <v>221</v>
      </c>
      <c r="F17" s="219"/>
      <c r="G17" s="77">
        <f>IF(AND(F17="Yes",H17="Must Pass"),"Pass",IF(AND(F17="No",H17="Must Pass"),"Fail",IF(AND(F17="Yes",H17&lt;&gt;"Must Pass"),H17,0)))</f>
        <v>0</v>
      </c>
      <c r="H17" s="81">
        <v>3</v>
      </c>
    </row>
    <row r="18" spans="2:8" ht="9" customHeight="1" x14ac:dyDescent="0.3"/>
    <row r="19" spans="2:8" ht="69.75" customHeight="1" x14ac:dyDescent="0.3">
      <c r="B19" s="271" t="s">
        <v>225</v>
      </c>
      <c r="C19" s="271"/>
      <c r="D19" s="271"/>
      <c r="E19" s="271"/>
      <c r="F19" s="271"/>
      <c r="G19" s="271"/>
      <c r="H19" s="271"/>
    </row>
    <row r="20" spans="2:8" ht="38.25" customHeight="1" x14ac:dyDescent="0.3">
      <c r="B20" s="270" t="s">
        <v>226</v>
      </c>
      <c r="C20" s="270"/>
      <c r="D20" s="270"/>
      <c r="E20" s="270"/>
      <c r="F20" s="270"/>
      <c r="G20" s="270"/>
      <c r="H20" s="270"/>
    </row>
    <row r="29" spans="2:8" x14ac:dyDescent="0.3">
      <c r="B29" s="269"/>
      <c r="C29" s="269"/>
    </row>
    <row r="30" spans="2:8" ht="43.5" customHeight="1" x14ac:dyDescent="0.3">
      <c r="B30" s="243"/>
      <c r="C30" s="243"/>
    </row>
    <row r="33" spans="2:3" ht="86.45" customHeight="1" x14ac:dyDescent="0.3">
      <c r="B33" s="243"/>
      <c r="C33" s="243"/>
    </row>
  </sheetData>
  <mergeCells count="5">
    <mergeCell ref="B29:C29"/>
    <mergeCell ref="B30:C30"/>
    <mergeCell ref="B33:C33"/>
    <mergeCell ref="B20:H20"/>
    <mergeCell ref="B19:H19"/>
  </mergeCells>
  <dataValidations count="1">
    <dataValidation type="list" allowBlank="1" showInputMessage="1" showErrorMessage="1" sqref="F11 F13:F14 F16:F17" xr:uid="{1D014D35-7AFA-47F2-AE60-5F573644F198}">
      <formula1>"Yes, No"</formula1>
    </dataValidation>
  </dataValidations>
  <pageMargins left="0.7" right="0.7" top="1" bottom="0.75" header="0.3" footer="0.3"/>
  <pageSetup orientation="portrait" horizontalDpi="360" verticalDpi="360"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301D-71EA-4AA8-B0D7-017233C66476}">
  <dimension ref="A1:H28"/>
  <sheetViews>
    <sheetView zoomScale="66" zoomScaleNormal="100" zoomScaleSheetLayoutView="26" zoomScalePageLayoutView="64" workbookViewId="0">
      <pane ySplit="9" topLeftCell="A10" activePane="bottomLeft" state="frozen"/>
      <selection pane="bottomLeft" activeCell="D11" sqref="D11"/>
    </sheetView>
  </sheetViews>
  <sheetFormatPr defaultColWidth="8.7109375" defaultRowHeight="16.5" x14ac:dyDescent="0.3"/>
  <cols>
    <col min="1" max="1" width="1.5703125" style="1" customWidth="1"/>
    <col min="2" max="2" width="11" style="1" customWidth="1"/>
    <col min="3" max="3" width="52.5703125" style="1" customWidth="1"/>
    <col min="4" max="4" width="36.5703125" style="1" customWidth="1"/>
    <col min="5" max="5" width="23.140625" style="37" bestFit="1" customWidth="1"/>
    <col min="6" max="6" width="28.140625" style="1" bestFit="1" customWidth="1"/>
    <col min="7" max="7" width="33.5703125" style="1" customWidth="1"/>
    <col min="8" max="8" width="28.7109375" style="1" bestFit="1" customWidth="1"/>
    <col min="9" max="11" width="8.7109375" style="1" bestFit="1"/>
    <col min="12" max="12" width="8.7109375" style="1" customWidth="1"/>
    <col min="13" max="13" width="8.7109375" style="1" bestFit="1"/>
    <col min="14" max="16384" width="8.7109375" style="1"/>
  </cols>
  <sheetData>
    <row r="1" spans="1:8" ht="20.45" customHeight="1" x14ac:dyDescent="0.3">
      <c r="A1" s="2" t="str">
        <f>Instructions!A1</f>
        <v>Colorado Department of Health Care Policy and Finance</v>
      </c>
      <c r="G1" s="45" t="s">
        <v>184</v>
      </c>
      <c r="H1" s="46" t="s">
        <v>185</v>
      </c>
    </row>
    <row r="2" spans="1:8" ht="15" customHeight="1" x14ac:dyDescent="0.3">
      <c r="A2" s="2" t="str">
        <f>Instructions!A2</f>
        <v>Practice Assessment Tool</v>
      </c>
      <c r="D2" s="33"/>
      <c r="G2" s="41">
        <f>COUNTIF(G$10:G$12,"Pass")</f>
        <v>0</v>
      </c>
      <c r="H2" s="42">
        <f>COUNTIF(H$10:H$12,"Must Pass")</f>
        <v>0</v>
      </c>
    </row>
    <row r="3" spans="1:8" x14ac:dyDescent="0.3">
      <c r="A3" s="2" t="s">
        <v>227</v>
      </c>
      <c r="D3" s="34"/>
      <c r="G3" s="43" t="s">
        <v>187</v>
      </c>
      <c r="H3" s="44" t="s">
        <v>188</v>
      </c>
    </row>
    <row r="4" spans="1:8" ht="17.25" thickBot="1" x14ac:dyDescent="0.35">
      <c r="A4" s="1" t="str">
        <f>Instructions!A4</f>
        <v>SFY2026</v>
      </c>
      <c r="G4" s="39">
        <f>SUBTOTAL(9,G$10:G$12)</f>
        <v>0</v>
      </c>
      <c r="H4" s="40">
        <f>SUBTOTAL(9,H$10:H$12)</f>
        <v>2</v>
      </c>
    </row>
    <row r="5" spans="1:8" ht="5.0999999999999996" customHeight="1" x14ac:dyDescent="0.3">
      <c r="F5" s="30"/>
    </row>
    <row r="6" spans="1:8" x14ac:dyDescent="0.3">
      <c r="A6" s="168" t="s">
        <v>189</v>
      </c>
      <c r="F6" s="30"/>
      <c r="H6" s="4"/>
    </row>
    <row r="7" spans="1:8" ht="5.0999999999999996" customHeight="1" x14ac:dyDescent="0.3">
      <c r="F7" s="30"/>
      <c r="H7" s="4"/>
    </row>
    <row r="8" spans="1:8" s="8" customFormat="1" x14ac:dyDescent="0.25">
      <c r="A8" s="9" t="s">
        <v>228</v>
      </c>
      <c r="C8" s="10"/>
      <c r="D8" s="10"/>
      <c r="E8" s="49"/>
      <c r="F8" s="20"/>
      <c r="G8" s="10"/>
      <c r="H8" s="10"/>
    </row>
    <row r="9" spans="1:8" s="8" customFormat="1" x14ac:dyDescent="0.25">
      <c r="B9" s="87" t="s">
        <v>191</v>
      </c>
      <c r="C9" s="87" t="s">
        <v>192</v>
      </c>
      <c r="D9" s="87" t="s">
        <v>193</v>
      </c>
      <c r="E9" s="87" t="s">
        <v>194</v>
      </c>
      <c r="F9" s="87" t="s">
        <v>195</v>
      </c>
      <c r="G9" s="87" t="s">
        <v>72</v>
      </c>
      <c r="H9" s="87" t="s">
        <v>73</v>
      </c>
    </row>
    <row r="10" spans="1:8" s="6" customFormat="1" x14ac:dyDescent="0.25">
      <c r="B10" s="89" t="s">
        <v>229</v>
      </c>
      <c r="C10" s="89"/>
      <c r="D10" s="89"/>
      <c r="E10" s="90"/>
      <c r="F10" s="89"/>
      <c r="G10" s="89"/>
      <c r="H10" s="89"/>
    </row>
    <row r="11" spans="1:8" ht="49.5" x14ac:dyDescent="0.3">
      <c r="B11" s="79" t="s">
        <v>230</v>
      </c>
      <c r="C11" s="121" t="s">
        <v>231</v>
      </c>
      <c r="D11" s="122" t="s">
        <v>232</v>
      </c>
      <c r="E11" s="120" t="s">
        <v>200</v>
      </c>
      <c r="F11" s="219"/>
      <c r="G11" s="77">
        <f>IF(AND(F11="Yes",H11="Must Pass"),"Pass",IF(AND(F11="No",H11="Must Pass"),"Fail",IF(AND(F11="Yes",H11&lt;&gt;"Must Pass"),H11,0)))</f>
        <v>0</v>
      </c>
      <c r="H11" s="81">
        <v>1</v>
      </c>
    </row>
    <row r="12" spans="1:8" ht="34.5" x14ac:dyDescent="0.3">
      <c r="B12" s="79" t="s">
        <v>233</v>
      </c>
      <c r="C12" s="148" t="s">
        <v>234</v>
      </c>
      <c r="D12" s="122" t="s">
        <v>235</v>
      </c>
      <c r="E12" s="120" t="s">
        <v>200</v>
      </c>
      <c r="F12" s="219"/>
      <c r="G12" s="77">
        <f>IF(AND(F12="Yes",H12="Must Pass"),"Pass",IF(AND(F12="No",H12="Must Pass"),"Fail",IF(AND(F12="Yes",H12&lt;&gt;"Must Pass"),H12,0)))</f>
        <v>0</v>
      </c>
      <c r="H12" s="81">
        <v>1</v>
      </c>
    </row>
    <row r="14" spans="1:8" ht="31.5" customHeight="1" x14ac:dyDescent="0.3">
      <c r="B14" s="272" t="s">
        <v>236</v>
      </c>
      <c r="C14" s="272"/>
      <c r="D14" s="272"/>
      <c r="E14" s="272"/>
      <c r="F14" s="272"/>
      <c r="G14" s="272"/>
      <c r="H14" s="272"/>
    </row>
    <row r="24" spans="2:3" x14ac:dyDescent="0.3">
      <c r="B24" s="269"/>
      <c r="C24" s="269"/>
    </row>
    <row r="25" spans="2:3" ht="43.5" customHeight="1" x14ac:dyDescent="0.3">
      <c r="B25" s="243"/>
      <c r="C25" s="243"/>
    </row>
    <row r="28" spans="2:3" ht="86.45" customHeight="1" x14ac:dyDescent="0.3">
      <c r="B28" s="243"/>
      <c r="C28" s="243"/>
    </row>
  </sheetData>
  <mergeCells count="4">
    <mergeCell ref="B24:C24"/>
    <mergeCell ref="B25:C25"/>
    <mergeCell ref="B28:C28"/>
    <mergeCell ref="B14:H14"/>
  </mergeCells>
  <dataValidations count="1">
    <dataValidation type="list" allowBlank="1" showInputMessage="1" showErrorMessage="1" sqref="F11:F12" xr:uid="{2EEB7459-B583-486A-A42E-0BDE042076BA}">
      <formula1>"Yes, No"</formula1>
    </dataValidation>
  </dataValidations>
  <pageMargins left="0.7" right="0.7" top="1" bottom="0.75" header="0.3" footer="0.3"/>
  <pageSetup orientation="portrait" horizontalDpi="360" verticalDpi="360"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78EA-8163-4AC8-BBE5-E9F576BF51EA}">
  <dimension ref="A1:I35"/>
  <sheetViews>
    <sheetView zoomScaleNormal="100" zoomScaleSheetLayoutView="26" zoomScalePageLayoutView="64" workbookViewId="0">
      <pane ySplit="9" topLeftCell="A10" activePane="bottomLeft" state="frozen"/>
      <selection pane="bottomLeft"/>
    </sheetView>
  </sheetViews>
  <sheetFormatPr defaultColWidth="8.7109375" defaultRowHeight="16.5" x14ac:dyDescent="0.3"/>
  <cols>
    <col min="1" max="1" width="1.5703125" style="1" customWidth="1"/>
    <col min="2" max="2" width="11" style="1" customWidth="1"/>
    <col min="3" max="3" width="83.7109375" style="1" customWidth="1"/>
    <col min="4" max="4" width="36.5703125" style="1" customWidth="1"/>
    <col min="5" max="5" width="24.42578125" style="37" customWidth="1"/>
    <col min="6" max="6" width="18.42578125" style="1" bestFit="1" customWidth="1"/>
    <col min="7" max="7" width="36.85546875" style="1" customWidth="1"/>
    <col min="8" max="8" width="27.5703125" style="1" bestFit="1" customWidth="1"/>
    <col min="9" max="11" width="8.7109375" style="1" bestFit="1"/>
    <col min="12" max="12" width="8.7109375" style="1" customWidth="1"/>
    <col min="13" max="13" width="8.7109375" style="1" bestFit="1"/>
    <col min="14" max="16384" width="8.7109375" style="1"/>
  </cols>
  <sheetData>
    <row r="1" spans="1:9" ht="20.45" customHeight="1" x14ac:dyDescent="0.3">
      <c r="A1" s="2" t="str">
        <f>Instructions!A1</f>
        <v>Colorado Department of Health Care Policy and Finance</v>
      </c>
      <c r="D1" s="33"/>
      <c r="E1" s="47"/>
      <c r="G1" s="45" t="s">
        <v>184</v>
      </c>
      <c r="H1" s="46" t="s">
        <v>185</v>
      </c>
    </row>
    <row r="2" spans="1:9" ht="15" customHeight="1" x14ac:dyDescent="0.3">
      <c r="A2" s="2" t="str">
        <f>Instructions!A2</f>
        <v>Practice Assessment Tool</v>
      </c>
      <c r="D2" s="34"/>
      <c r="E2" s="48"/>
      <c r="G2" s="41">
        <f>COUNTIF(G$10:G$18,"Pass")</f>
        <v>0</v>
      </c>
      <c r="H2" s="42">
        <f>COUNTIF(H$10:H$18,"Must Pass")</f>
        <v>1</v>
      </c>
    </row>
    <row r="3" spans="1:9" x14ac:dyDescent="0.3">
      <c r="A3" s="2" t="s">
        <v>237</v>
      </c>
      <c r="G3" s="43" t="s">
        <v>187</v>
      </c>
      <c r="H3" s="44" t="s">
        <v>188</v>
      </c>
    </row>
    <row r="4" spans="1:9" ht="17.25" thickBot="1" x14ac:dyDescent="0.35">
      <c r="A4" s="1" t="str">
        <f>Instructions!A4</f>
        <v>SFY2026</v>
      </c>
      <c r="G4" s="39">
        <f>SUBTOTAL(9,G$10:G$18)</f>
        <v>0</v>
      </c>
      <c r="H4" s="40">
        <f>SUBTOTAL(9,H$10:H$18)</f>
        <v>5</v>
      </c>
    </row>
    <row r="5" spans="1:9" ht="5.0999999999999996" customHeight="1" x14ac:dyDescent="0.3">
      <c r="F5" s="30"/>
      <c r="H5" s="4"/>
    </row>
    <row r="6" spans="1:9" x14ac:dyDescent="0.3">
      <c r="A6" s="168" t="s">
        <v>189</v>
      </c>
      <c r="F6" s="30"/>
      <c r="H6" s="4"/>
    </row>
    <row r="7" spans="1:9" ht="5.0999999999999996" customHeight="1" x14ac:dyDescent="0.3">
      <c r="F7" s="30"/>
      <c r="H7" s="4"/>
    </row>
    <row r="8" spans="1:9" s="8" customFormat="1" x14ac:dyDescent="0.25">
      <c r="A8" s="9" t="s">
        <v>238</v>
      </c>
      <c r="C8" s="10"/>
      <c r="D8" s="10"/>
      <c r="E8" s="49"/>
      <c r="F8" s="20"/>
      <c r="G8" s="10"/>
      <c r="H8" s="10"/>
    </row>
    <row r="9" spans="1:9" s="8" customFormat="1" x14ac:dyDescent="0.25">
      <c r="B9" s="87" t="s">
        <v>191</v>
      </c>
      <c r="C9" s="87" t="s">
        <v>192</v>
      </c>
      <c r="D9" s="87" t="s">
        <v>193</v>
      </c>
      <c r="E9" s="87" t="s">
        <v>194</v>
      </c>
      <c r="F9" s="87" t="s">
        <v>195</v>
      </c>
      <c r="G9" s="87" t="s">
        <v>72</v>
      </c>
      <c r="H9" s="87" t="s">
        <v>73</v>
      </c>
      <c r="I9" s="20"/>
    </row>
    <row r="10" spans="1:9" s="6" customFormat="1" x14ac:dyDescent="0.25">
      <c r="B10" s="89" t="s">
        <v>239</v>
      </c>
      <c r="C10" s="89"/>
      <c r="D10" s="89"/>
      <c r="E10" s="90"/>
      <c r="F10" s="89"/>
      <c r="G10" s="89"/>
      <c r="H10" s="89"/>
    </row>
    <row r="11" spans="1:9" s="3" customFormat="1" ht="49.5" x14ac:dyDescent="0.25">
      <c r="B11" s="79" t="s">
        <v>240</v>
      </c>
      <c r="C11" s="82" t="s">
        <v>241</v>
      </c>
      <c r="D11" s="86" t="s">
        <v>242</v>
      </c>
      <c r="E11" s="120" t="s">
        <v>243</v>
      </c>
      <c r="F11" s="222"/>
      <c r="G11" s="95">
        <f>IF(AND(F11="Yes",H11="Must Pass"),"Pass",IF(AND(F11="No",H11="Must Pass"),"Fail",IF(AND(F11="Yes",H11&lt;&gt;"Must Pass"),H11,0)))</f>
        <v>0</v>
      </c>
      <c r="H11" s="77">
        <v>1</v>
      </c>
    </row>
    <row r="12" spans="1:9" s="6" customFormat="1" x14ac:dyDescent="0.25">
      <c r="B12" s="89" t="s">
        <v>244</v>
      </c>
      <c r="C12" s="89"/>
      <c r="D12" s="91"/>
      <c r="E12" s="123"/>
      <c r="F12" s="89"/>
      <c r="G12" s="89"/>
      <c r="H12" s="91"/>
    </row>
    <row r="13" spans="1:9" s="3" customFormat="1" ht="49.5" x14ac:dyDescent="0.25">
      <c r="B13" s="79" t="s">
        <v>245</v>
      </c>
      <c r="C13" s="80" t="s">
        <v>246</v>
      </c>
      <c r="D13" s="86" t="s">
        <v>247</v>
      </c>
      <c r="E13" s="120" t="s">
        <v>221</v>
      </c>
      <c r="F13" s="222"/>
      <c r="G13" s="95">
        <f>IF(AND(F13="Yes",H13="Must Pass"),"Pass",IF(AND(F13="No",H13="Must Pass"),"Fail",IF(AND(F13="Yes",H13&lt;&gt;"Must Pass"),H13,0)))</f>
        <v>0</v>
      </c>
      <c r="H13" s="77">
        <v>1</v>
      </c>
    </row>
    <row r="14" spans="1:9" s="6" customFormat="1" x14ac:dyDescent="0.25">
      <c r="B14" s="89" t="s">
        <v>248</v>
      </c>
      <c r="C14" s="89"/>
      <c r="D14" s="89"/>
      <c r="E14" s="123"/>
      <c r="F14" s="89"/>
      <c r="G14" s="89"/>
      <c r="H14" s="91"/>
    </row>
    <row r="15" spans="1:9" s="3" customFormat="1" ht="51" x14ac:dyDescent="0.25">
      <c r="B15" s="79" t="s">
        <v>249</v>
      </c>
      <c r="C15" s="80" t="s">
        <v>430</v>
      </c>
      <c r="D15" s="86" t="s">
        <v>250</v>
      </c>
      <c r="E15" s="120" t="s">
        <v>200</v>
      </c>
      <c r="F15" s="222"/>
      <c r="G15" s="95">
        <f>IF(AND(F15="Yes",H15="Must Pass"),"Pass",IF(AND(F15="No",H15="Must Pass"),"Fail",IF(AND(F15="Yes",H15&lt;&gt;"Must Pass"),H15,0)))</f>
        <v>0</v>
      </c>
      <c r="H15" s="77">
        <v>1</v>
      </c>
    </row>
    <row r="16" spans="1:9" s="149" customFormat="1" ht="34.5" x14ac:dyDescent="0.25">
      <c r="A16" s="3"/>
      <c r="B16" s="79" t="s">
        <v>251</v>
      </c>
      <c r="C16" s="80" t="s">
        <v>252</v>
      </c>
      <c r="D16" s="86" t="s">
        <v>253</v>
      </c>
      <c r="E16" s="120" t="s">
        <v>200</v>
      </c>
      <c r="F16" s="222"/>
      <c r="G16" s="95">
        <f>IF(AND(F16="Yes",H16="Must Pass"),"Pass",IF(AND(F16="No",H16="Must Pass"),"Fail",IF(AND(F16="Yes",H16&lt;&gt;"Must Pass"),H16,0)))</f>
        <v>0</v>
      </c>
      <c r="H16" s="124" t="s">
        <v>201</v>
      </c>
      <c r="I16" s="3"/>
    </row>
    <row r="17" spans="2:8" s="6" customFormat="1" x14ac:dyDescent="0.25">
      <c r="B17" s="89" t="s">
        <v>254</v>
      </c>
      <c r="C17" s="89"/>
      <c r="D17" s="91"/>
      <c r="E17" s="123"/>
      <c r="F17" s="89"/>
      <c r="G17" s="89"/>
      <c r="H17" s="91"/>
    </row>
    <row r="18" spans="2:8" s="3" customFormat="1" ht="66" x14ac:dyDescent="0.25">
      <c r="B18" s="79" t="s">
        <v>255</v>
      </c>
      <c r="C18" s="80" t="s">
        <v>256</v>
      </c>
      <c r="D18" s="86" t="s">
        <v>257</v>
      </c>
      <c r="E18" s="120" t="s">
        <v>258</v>
      </c>
      <c r="F18" s="222"/>
      <c r="G18" s="95">
        <f>IF(AND(F18="Yes",H18="Must Pass"),"Pass",IF(AND(F18="No",H18="Must Pass"),"Fail",IF(AND(F18="Yes",H18&lt;&gt;"Must Pass"),H18,0)))</f>
        <v>0</v>
      </c>
      <c r="H18" s="77">
        <v>2</v>
      </c>
    </row>
    <row r="19" spans="2:8" s="3" customFormat="1" x14ac:dyDescent="0.25">
      <c r="C19" s="31"/>
      <c r="D19" s="32"/>
      <c r="E19" s="35"/>
      <c r="F19" s="21"/>
      <c r="G19" s="23"/>
      <c r="H19" s="24"/>
    </row>
    <row r="20" spans="2:8" ht="33" customHeight="1" x14ac:dyDescent="0.3">
      <c r="B20" s="272" t="s">
        <v>259</v>
      </c>
      <c r="C20" s="272"/>
      <c r="D20" s="272"/>
      <c r="E20" s="272"/>
      <c r="F20" s="272"/>
      <c r="G20" s="272"/>
      <c r="H20" s="272"/>
    </row>
    <row r="21" spans="2:8" ht="71.25" customHeight="1" x14ac:dyDescent="0.3">
      <c r="B21" s="273" t="s">
        <v>260</v>
      </c>
      <c r="C21" s="273"/>
      <c r="D21" s="273"/>
      <c r="E21" s="273"/>
      <c r="F21" s="273"/>
      <c r="G21" s="273"/>
      <c r="H21" s="273"/>
    </row>
    <row r="22" spans="2:8" ht="30.75" customHeight="1" x14ac:dyDescent="0.3">
      <c r="B22" s="273" t="s">
        <v>261</v>
      </c>
      <c r="C22" s="273"/>
      <c r="D22" s="273"/>
      <c r="E22" s="273"/>
      <c r="F22" s="273"/>
      <c r="G22" s="273"/>
      <c r="H22" s="273"/>
    </row>
    <row r="31" spans="2:8" x14ac:dyDescent="0.3">
      <c r="B31" s="269"/>
      <c r="C31" s="269"/>
    </row>
    <row r="32" spans="2:8" ht="43.5" customHeight="1" x14ac:dyDescent="0.3">
      <c r="B32" s="243"/>
      <c r="C32" s="243"/>
    </row>
    <row r="35" spans="2:3" ht="86.45" customHeight="1" x14ac:dyDescent="0.3">
      <c r="B35" s="243"/>
      <c r="C35" s="243"/>
    </row>
  </sheetData>
  <mergeCells count="6">
    <mergeCell ref="B35:C35"/>
    <mergeCell ref="B20:H20"/>
    <mergeCell ref="B21:H21"/>
    <mergeCell ref="B22:H22"/>
    <mergeCell ref="B31:C31"/>
    <mergeCell ref="B32:C32"/>
  </mergeCells>
  <dataValidations count="1">
    <dataValidation type="list" allowBlank="1" showInputMessage="1" showErrorMessage="1" sqref="F11 F13 F18:F19 F15:F16" xr:uid="{1061B68C-A6FE-4CBB-AC0D-27B1E84BDF02}">
      <formula1>"Yes, No"</formula1>
    </dataValidation>
  </dataValidations>
  <pageMargins left="0.7" right="0.7" top="1" bottom="0.75" header="0.3" footer="0.3"/>
  <pageSetup orientation="portrait" horizontalDpi="360" verticalDpi="360"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3817F-CB7F-42B4-BBC9-B80D43F9AF97}">
  <dimension ref="A1:H31"/>
  <sheetViews>
    <sheetView zoomScaleNormal="100" zoomScaleSheetLayoutView="26" zoomScalePageLayoutView="64" workbookViewId="0">
      <pane ySplit="9" topLeftCell="A16" activePane="bottomLeft" state="frozen"/>
      <selection pane="bottomLeft"/>
    </sheetView>
  </sheetViews>
  <sheetFormatPr defaultColWidth="8.7109375" defaultRowHeight="16.5" x14ac:dyDescent="0.3"/>
  <cols>
    <col min="1" max="1" width="1.5703125" style="1" customWidth="1"/>
    <col min="2" max="2" width="11" style="1" customWidth="1"/>
    <col min="3" max="3" width="40.5703125" style="1" customWidth="1"/>
    <col min="4" max="4" width="36.5703125" style="1" customWidth="1"/>
    <col min="5" max="5" width="23.5703125" style="37" bestFit="1" customWidth="1"/>
    <col min="6" max="6" width="28.140625" style="1" bestFit="1" customWidth="1"/>
    <col min="7" max="7" width="35.140625" style="1" customWidth="1"/>
    <col min="8" max="8" width="29.28515625" style="1" bestFit="1" customWidth="1"/>
    <col min="9" max="10" width="8.7109375" style="1" bestFit="1"/>
    <col min="11" max="11" width="8.7109375" style="1" customWidth="1"/>
    <col min="12" max="12" width="8.7109375" style="1" bestFit="1"/>
    <col min="13" max="16383" width="8.7109375" style="1"/>
    <col min="16384" max="16384" width="8.7109375" style="1" bestFit="1"/>
  </cols>
  <sheetData>
    <row r="1" spans="1:8" ht="20.45" customHeight="1" x14ac:dyDescent="0.3">
      <c r="A1" s="2" t="str">
        <f>Instructions!A1</f>
        <v>Colorado Department of Health Care Policy and Finance</v>
      </c>
      <c r="D1" s="33"/>
      <c r="G1" s="45" t="s">
        <v>184</v>
      </c>
      <c r="H1" s="46" t="s">
        <v>185</v>
      </c>
    </row>
    <row r="2" spans="1:8" ht="15" customHeight="1" x14ac:dyDescent="0.3">
      <c r="A2" s="2" t="str">
        <f>Instructions!A2</f>
        <v>Practice Assessment Tool</v>
      </c>
      <c r="D2" s="34"/>
      <c r="G2" s="41">
        <f>COUNTIF(G$10:G$19,"Pass")</f>
        <v>0</v>
      </c>
      <c r="H2" s="42">
        <f>COUNTIF(H$10:H$19,"Must Pass")</f>
        <v>1</v>
      </c>
    </row>
    <row r="3" spans="1:8" x14ac:dyDescent="0.3">
      <c r="A3" s="2" t="s">
        <v>262</v>
      </c>
      <c r="G3" s="43" t="s">
        <v>187</v>
      </c>
      <c r="H3" s="44" t="s">
        <v>188</v>
      </c>
    </row>
    <row r="4" spans="1:8" ht="17.25" thickBot="1" x14ac:dyDescent="0.35">
      <c r="A4" s="1" t="str">
        <f>Instructions!A4</f>
        <v>SFY2026</v>
      </c>
      <c r="G4" s="39">
        <f>SUBTOTAL(9,G$10:G$19)</f>
        <v>0</v>
      </c>
      <c r="H4" s="40">
        <f>SUBTOTAL(9,H$10:H$19)</f>
        <v>8</v>
      </c>
    </row>
    <row r="5" spans="1:8" x14ac:dyDescent="0.3">
      <c r="F5" s="30"/>
      <c r="H5" s="4"/>
    </row>
    <row r="6" spans="1:8" x14ac:dyDescent="0.3">
      <c r="A6" s="168" t="s">
        <v>189</v>
      </c>
      <c r="F6" s="30"/>
      <c r="H6" s="4"/>
    </row>
    <row r="7" spans="1:8" x14ac:dyDescent="0.3">
      <c r="F7" s="30"/>
      <c r="H7" s="4"/>
    </row>
    <row r="8" spans="1:8" s="8" customFormat="1" ht="14.45" customHeight="1" x14ac:dyDescent="0.25">
      <c r="A8" s="13" t="s">
        <v>263</v>
      </c>
      <c r="B8" s="13"/>
      <c r="C8" s="13"/>
      <c r="E8" s="20"/>
      <c r="F8" s="20"/>
      <c r="G8" s="10"/>
      <c r="H8" s="10"/>
    </row>
    <row r="9" spans="1:8" s="8" customFormat="1" x14ac:dyDescent="0.25">
      <c r="B9" s="87" t="s">
        <v>191</v>
      </c>
      <c r="C9" s="87" t="s">
        <v>192</v>
      </c>
      <c r="D9" s="87" t="s">
        <v>193</v>
      </c>
      <c r="E9" s="87" t="s">
        <v>194</v>
      </c>
      <c r="F9" s="87" t="s">
        <v>195</v>
      </c>
      <c r="G9" s="87" t="s">
        <v>72</v>
      </c>
      <c r="H9" s="87" t="s">
        <v>73</v>
      </c>
    </row>
    <row r="10" spans="1:8" s="6" customFormat="1" x14ac:dyDescent="0.25">
      <c r="B10" s="89" t="s">
        <v>264</v>
      </c>
      <c r="C10" s="89"/>
      <c r="D10" s="91"/>
      <c r="E10" s="92"/>
      <c r="F10" s="91"/>
      <c r="G10" s="91"/>
      <c r="H10" s="91"/>
    </row>
    <row r="11" spans="1:8" s="3" customFormat="1" ht="51" x14ac:dyDescent="0.25">
      <c r="B11" s="79" t="str">
        <f>LEFT(B10,3)&amp;"."&amp;MID(B10,3,1-1+1)</f>
        <v>5.1.1</v>
      </c>
      <c r="C11" s="82" t="s">
        <v>265</v>
      </c>
      <c r="D11" s="86" t="s">
        <v>266</v>
      </c>
      <c r="E11" s="76" t="s">
        <v>200</v>
      </c>
      <c r="F11" s="216"/>
      <c r="G11" s="77">
        <f>IF(AND(F11="Yes",H11="Must Pass"),"Pass",IF(AND(F11="No",H11="Must Pass"),"Fail",IF(AND(F11="Yes",H11&lt;&gt;"Must Pass"),H11,0)))</f>
        <v>0</v>
      </c>
      <c r="H11" s="77">
        <v>1</v>
      </c>
    </row>
    <row r="12" spans="1:8" s="3" customFormat="1" ht="65.25" customHeight="1" x14ac:dyDescent="0.25">
      <c r="B12" s="79" t="s">
        <v>267</v>
      </c>
      <c r="C12" s="80" t="s">
        <v>268</v>
      </c>
      <c r="D12" s="86" t="s">
        <v>269</v>
      </c>
      <c r="E12" s="76" t="s">
        <v>200</v>
      </c>
      <c r="F12" s="216"/>
      <c r="G12" s="77">
        <f>IF(AND(F12="Yes",H12="Must Pass"),"Pass",IF(AND(F12="No",H12="Must Pass"),"Fail",IF(AND(F12="Yes",H12&lt;&gt;"Must Pass"),H12,0)))</f>
        <v>0</v>
      </c>
      <c r="H12" s="77">
        <v>1</v>
      </c>
    </row>
    <row r="13" spans="1:8" s="6" customFormat="1" ht="30.95" customHeight="1" x14ac:dyDescent="0.25">
      <c r="B13" s="274" t="s">
        <v>270</v>
      </c>
      <c r="C13" s="274"/>
      <c r="D13" s="274"/>
      <c r="E13" s="274"/>
      <c r="F13" s="274"/>
      <c r="G13" s="274"/>
      <c r="H13" s="274"/>
    </row>
    <row r="14" spans="1:8" s="3" customFormat="1" ht="66" x14ac:dyDescent="0.25">
      <c r="B14" s="79" t="str">
        <f>LEFT(B13,3)&amp;".1"</f>
        <v>5.2.1</v>
      </c>
      <c r="C14" s="80" t="s">
        <v>271</v>
      </c>
      <c r="D14" s="86" t="s">
        <v>272</v>
      </c>
      <c r="E14" s="76" t="s">
        <v>200</v>
      </c>
      <c r="F14" s="219"/>
      <c r="G14" s="77">
        <f>IF(AND(F14="Yes",H14="Must Pass"),"Pass",IF(AND(F14="No",H14="Must Pass"),"Fail",IF(AND(F14="Yes",H14&lt;&gt;"Must Pass"),H14,0)))</f>
        <v>0</v>
      </c>
      <c r="H14" s="77">
        <v>3</v>
      </c>
    </row>
    <row r="15" spans="1:8" s="6" customFormat="1" x14ac:dyDescent="0.25">
      <c r="B15" s="89" t="s">
        <v>273</v>
      </c>
      <c r="C15" s="89"/>
      <c r="D15" s="91"/>
      <c r="E15" s="92"/>
      <c r="F15" s="91"/>
      <c r="G15" s="91"/>
      <c r="H15" s="91"/>
    </row>
    <row r="16" spans="1:8" s="3" customFormat="1" ht="66" x14ac:dyDescent="0.25">
      <c r="B16" s="79" t="str">
        <f>LEFT(B15,3)&amp;".1"</f>
        <v>5.3.1</v>
      </c>
      <c r="C16" s="80" t="s">
        <v>274</v>
      </c>
      <c r="D16" s="86" t="s">
        <v>275</v>
      </c>
      <c r="E16" s="76" t="s">
        <v>200</v>
      </c>
      <c r="F16" s="219"/>
      <c r="G16" s="77">
        <f>IF(AND(F16="Yes",H16="Must Pass"),"Pass",IF(AND(F16="No",H16="Must Pass"),"Fail",IF(AND(F16="Yes",H16&lt;&gt;"Must Pass"),H16,0)))</f>
        <v>0</v>
      </c>
      <c r="H16" s="77">
        <v>1</v>
      </c>
    </row>
    <row r="17" spans="2:8" s="3" customFormat="1" ht="66" x14ac:dyDescent="0.25">
      <c r="B17" s="79" t="str">
        <f>LEFT(B16,3)&amp;".2"</f>
        <v>5.3.2</v>
      </c>
      <c r="C17" s="80" t="s">
        <v>276</v>
      </c>
      <c r="D17" s="86" t="s">
        <v>277</v>
      </c>
      <c r="E17" s="76" t="s">
        <v>200</v>
      </c>
      <c r="F17" s="219"/>
      <c r="G17" s="77">
        <f>IF(AND(F17="Yes",H17="Must Pass"),"Pass",IF(AND(F17="No",H17="Must Pass"),"Fail",IF(AND(F17="Yes",H17&lt;&gt;"Must Pass"),H17,0)))</f>
        <v>0</v>
      </c>
      <c r="H17" s="124" t="s">
        <v>201</v>
      </c>
    </row>
    <row r="18" spans="2:8" s="6" customFormat="1" x14ac:dyDescent="0.25">
      <c r="B18" s="275" t="s">
        <v>278</v>
      </c>
      <c r="C18" s="276"/>
      <c r="D18" s="276"/>
      <c r="E18" s="276"/>
      <c r="F18" s="277"/>
      <c r="G18" s="91"/>
      <c r="H18" s="91"/>
    </row>
    <row r="19" spans="2:8" s="3" customFormat="1" ht="67.5" x14ac:dyDescent="0.25">
      <c r="B19" s="79" t="str">
        <f>LEFT(B18,3)&amp;".1"</f>
        <v>5.4.1</v>
      </c>
      <c r="C19" s="80" t="s">
        <v>279</v>
      </c>
      <c r="D19" s="86" t="s">
        <v>275</v>
      </c>
      <c r="E19" s="76" t="s">
        <v>200</v>
      </c>
      <c r="F19" s="219"/>
      <c r="G19" s="77">
        <f>IF(AND(F19="Yes",H19="Must Pass"),"Pass",IF(AND(F19="No",H19="Must Pass"),"Fail",IF(AND(F19="Yes",H19&lt;&gt;"Must Pass"),H19,0)))</f>
        <v>0</v>
      </c>
      <c r="H19" s="77">
        <v>2</v>
      </c>
    </row>
    <row r="20" spans="2:8" ht="25.5" customHeight="1" x14ac:dyDescent="0.3">
      <c r="B20" s="1" t="s">
        <v>280</v>
      </c>
    </row>
    <row r="21" spans="2:8" ht="86.25" customHeight="1" x14ac:dyDescent="0.3">
      <c r="B21" s="255" t="s">
        <v>281</v>
      </c>
      <c r="C21" s="255"/>
      <c r="D21" s="255"/>
      <c r="E21" s="255"/>
      <c r="F21" s="255"/>
      <c r="G21" s="255"/>
      <c r="H21" s="255"/>
    </row>
    <row r="22" spans="2:8" ht="33" customHeight="1" x14ac:dyDescent="0.3">
      <c r="B22" s="255" t="s">
        <v>282</v>
      </c>
      <c r="C22" s="255"/>
      <c r="D22" s="255"/>
      <c r="E22" s="255"/>
      <c r="F22" s="255"/>
      <c r="G22" s="255"/>
      <c r="H22" s="255"/>
    </row>
    <row r="27" spans="2:8" x14ac:dyDescent="0.3">
      <c r="B27" s="269"/>
      <c r="C27" s="269"/>
    </row>
    <row r="28" spans="2:8" ht="43.5" customHeight="1" x14ac:dyDescent="0.3">
      <c r="B28" s="243"/>
      <c r="C28" s="243"/>
    </row>
    <row r="31" spans="2:8" ht="86.45" customHeight="1" x14ac:dyDescent="0.3">
      <c r="B31" s="243"/>
      <c r="C31" s="243"/>
    </row>
  </sheetData>
  <mergeCells count="7">
    <mergeCell ref="B13:H13"/>
    <mergeCell ref="B31:C31"/>
    <mergeCell ref="B27:C27"/>
    <mergeCell ref="B28:C28"/>
    <mergeCell ref="B21:H21"/>
    <mergeCell ref="B22:H22"/>
    <mergeCell ref="B18:F18"/>
  </mergeCells>
  <dataValidations count="1">
    <dataValidation type="list" allowBlank="1" showInputMessage="1" showErrorMessage="1" sqref="F16:F17 F14 F19 F11:F12" xr:uid="{38B0A9CF-493A-4024-ADAD-5BFBD3D30DB2}">
      <formula1>"Yes, No"</formula1>
    </dataValidation>
  </dataValidations>
  <pageMargins left="0.7" right="0.7" top="1" bottom="0.75" header="0.3" footer="0.3"/>
  <pageSetup orientation="portrait" horizontalDpi="360" verticalDpi="360"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7896-24E8-4C00-86B1-3EB3DFC8C7CD}">
  <dimension ref="A1:H31"/>
  <sheetViews>
    <sheetView zoomScaleNormal="100" zoomScaleSheetLayoutView="26" zoomScalePageLayoutView="64" workbookViewId="0">
      <pane ySplit="9" topLeftCell="A10" activePane="bottomLeft" state="frozen"/>
      <selection pane="bottomLeft"/>
    </sheetView>
  </sheetViews>
  <sheetFormatPr defaultColWidth="8.7109375" defaultRowHeight="16.5" x14ac:dyDescent="0.3"/>
  <cols>
    <col min="1" max="1" width="1.5703125" style="1" customWidth="1"/>
    <col min="2" max="2" width="11" style="1" customWidth="1"/>
    <col min="3" max="3" width="40.5703125" style="1" customWidth="1"/>
    <col min="4" max="4" width="36.5703125" style="1" customWidth="1"/>
    <col min="5" max="5" width="24" style="37" customWidth="1"/>
    <col min="6" max="6" width="18.42578125" style="1" bestFit="1" customWidth="1"/>
    <col min="7" max="7" width="32" style="1" customWidth="1"/>
    <col min="8" max="8" width="27.5703125" style="1" bestFit="1" customWidth="1"/>
    <col min="9" max="10" width="8.7109375" style="1" bestFit="1"/>
    <col min="11" max="11" width="8.7109375" style="1" customWidth="1"/>
    <col min="12" max="12" width="8.7109375" style="1" bestFit="1"/>
    <col min="13" max="16384" width="8.7109375" style="1"/>
  </cols>
  <sheetData>
    <row r="1" spans="1:8" ht="20.45" customHeight="1" x14ac:dyDescent="0.3">
      <c r="A1" s="2" t="str">
        <f>Instructions!A1</f>
        <v>Colorado Department of Health Care Policy and Finance</v>
      </c>
      <c r="D1" s="33"/>
      <c r="G1" s="45" t="s">
        <v>184</v>
      </c>
      <c r="H1" s="46" t="s">
        <v>185</v>
      </c>
    </row>
    <row r="2" spans="1:8" ht="15" customHeight="1" x14ac:dyDescent="0.3">
      <c r="A2" s="2" t="str">
        <f>Instructions!A2</f>
        <v>Practice Assessment Tool</v>
      </c>
      <c r="D2" s="34"/>
      <c r="G2" s="41">
        <f>COUNTIF(G$10:G$15,"Pass")</f>
        <v>0</v>
      </c>
      <c r="H2" s="42">
        <f>COUNTIF(H$10:H$15,"Must Pass")</f>
        <v>0</v>
      </c>
    </row>
    <row r="3" spans="1:8" x14ac:dyDescent="0.3">
      <c r="A3" s="2" t="s">
        <v>283</v>
      </c>
      <c r="G3" s="43" t="s">
        <v>187</v>
      </c>
      <c r="H3" s="44" t="s">
        <v>188</v>
      </c>
    </row>
    <row r="4" spans="1:8" ht="17.25" thickBot="1" x14ac:dyDescent="0.35">
      <c r="A4" s="1" t="str">
        <f>Instructions!A4</f>
        <v>SFY2026</v>
      </c>
      <c r="G4" s="39">
        <f>SUBTOTAL(9,G$10:G$15)</f>
        <v>0</v>
      </c>
      <c r="H4" s="40">
        <f>SUBTOTAL(9,H$10:H$15)</f>
        <v>6</v>
      </c>
    </row>
    <row r="5" spans="1:8" x14ac:dyDescent="0.3">
      <c r="F5" s="30"/>
      <c r="H5" s="4"/>
    </row>
    <row r="6" spans="1:8" x14ac:dyDescent="0.3">
      <c r="A6" s="169" t="s">
        <v>284</v>
      </c>
      <c r="F6" s="30"/>
      <c r="H6" s="4"/>
    </row>
    <row r="7" spans="1:8" x14ac:dyDescent="0.3">
      <c r="F7" s="30"/>
      <c r="H7" s="4"/>
    </row>
    <row r="8" spans="1:8" s="8" customFormat="1" ht="14.45" customHeight="1" x14ac:dyDescent="0.25">
      <c r="A8" s="13" t="s">
        <v>285</v>
      </c>
      <c r="C8" s="13"/>
      <c r="D8" s="13"/>
      <c r="E8" s="51"/>
      <c r="F8" s="20"/>
      <c r="G8" s="10"/>
      <c r="H8" s="10"/>
    </row>
    <row r="9" spans="1:8" s="8" customFormat="1" x14ac:dyDescent="0.25">
      <c r="B9" s="87" t="s">
        <v>191</v>
      </c>
      <c r="C9" s="87" t="s">
        <v>192</v>
      </c>
      <c r="D9" s="87" t="s">
        <v>193</v>
      </c>
      <c r="E9" s="87" t="s">
        <v>194</v>
      </c>
      <c r="F9" s="87" t="s">
        <v>195</v>
      </c>
      <c r="G9" s="87" t="s">
        <v>72</v>
      </c>
      <c r="H9" s="87" t="s">
        <v>73</v>
      </c>
    </row>
    <row r="10" spans="1:8" s="6" customFormat="1" x14ac:dyDescent="0.25">
      <c r="B10" s="89" t="s">
        <v>286</v>
      </c>
      <c r="C10" s="89"/>
      <c r="D10" s="89"/>
      <c r="E10" s="90"/>
      <c r="F10" s="89"/>
      <c r="G10" s="89"/>
      <c r="H10" s="89"/>
    </row>
    <row r="11" spans="1:8" s="3" customFormat="1" ht="31.5" customHeight="1" x14ac:dyDescent="0.25">
      <c r="B11" s="79" t="str">
        <f>LEFT(B10,3)&amp;".1"</f>
        <v>6.1.1</v>
      </c>
      <c r="C11" s="80" t="s">
        <v>287</v>
      </c>
      <c r="D11" s="86" t="s">
        <v>288</v>
      </c>
      <c r="E11" s="76" t="s">
        <v>200</v>
      </c>
      <c r="F11" s="222"/>
      <c r="G11" s="95">
        <f>IF(AND(F11="Yes",H11="Must Pass"),"Pass",IF(AND(F11="No",H11="Must Pass"),"Fail",IF(AND(F11="Yes",H11&lt;&gt;"Must Pass"),H11,0)))</f>
        <v>0</v>
      </c>
      <c r="H11" s="77">
        <v>1</v>
      </c>
    </row>
    <row r="12" spans="1:8" s="3" customFormat="1" ht="66" x14ac:dyDescent="0.25">
      <c r="B12" s="79" t="s">
        <v>289</v>
      </c>
      <c r="C12" s="80" t="s">
        <v>290</v>
      </c>
      <c r="D12" s="86" t="s">
        <v>291</v>
      </c>
      <c r="E12" s="94" t="s">
        <v>292</v>
      </c>
      <c r="F12" s="222"/>
      <c r="G12" s="95">
        <f>IF(AND(F12="Yes",H12="Must Pass"),"Pass",IF(AND(F12="No",H12="Must Pass"),"Fail",IF(AND(F12="Yes",H12&lt;&gt;"Must Pass"),H12,0)))</f>
        <v>0</v>
      </c>
      <c r="H12" s="77">
        <v>1</v>
      </c>
    </row>
    <row r="13" spans="1:8" s="3" customFormat="1" ht="67.5" x14ac:dyDescent="0.25">
      <c r="B13" s="79" t="s">
        <v>293</v>
      </c>
      <c r="C13" s="80" t="s">
        <v>294</v>
      </c>
      <c r="D13" s="86" t="s">
        <v>295</v>
      </c>
      <c r="E13" s="94" t="s">
        <v>292</v>
      </c>
      <c r="F13" s="222"/>
      <c r="G13" s="95">
        <f>IF(AND(F13="Yes",H13="Must Pass"),"Pass",IF(AND(F13="No",H13="Must Pass"),"Fail",IF(AND(F13="Yes",H13&lt;&gt;"Must Pass"),H13,0)))</f>
        <v>0</v>
      </c>
      <c r="H13" s="77">
        <v>2</v>
      </c>
    </row>
    <row r="14" spans="1:8" s="6" customFormat="1" x14ac:dyDescent="0.25">
      <c r="B14" s="89" t="s">
        <v>296</v>
      </c>
      <c r="C14" s="89"/>
      <c r="D14" s="91"/>
      <c r="E14" s="92"/>
      <c r="F14" s="89"/>
      <c r="G14" s="89"/>
      <c r="H14" s="91"/>
    </row>
    <row r="15" spans="1:8" s="3" customFormat="1" ht="87" customHeight="1" x14ac:dyDescent="0.25">
      <c r="B15" s="79" t="str">
        <f>LEFT(B14,3)&amp;".1"</f>
        <v>6.2.1</v>
      </c>
      <c r="C15" s="80" t="s">
        <v>297</v>
      </c>
      <c r="D15" s="86" t="s">
        <v>275</v>
      </c>
      <c r="E15" s="76" t="s">
        <v>221</v>
      </c>
      <c r="F15" s="222"/>
      <c r="G15" s="95">
        <f>IF(AND(F15="Yes",H15="Must Pass"),"Pass",IF(AND(F15="No",H15="Must Pass"),"Fail",IF(AND(F15="Yes",H15&lt;&gt;"Must Pass"),H15,0)))</f>
        <v>0</v>
      </c>
      <c r="H15" s="77">
        <v>2</v>
      </c>
    </row>
    <row r="17" spans="2:8" ht="30.95" customHeight="1" x14ac:dyDescent="0.3">
      <c r="B17" s="255" t="s">
        <v>298</v>
      </c>
      <c r="C17" s="255"/>
      <c r="D17" s="255"/>
      <c r="E17" s="255"/>
      <c r="F17" s="255"/>
      <c r="G17" s="255"/>
      <c r="H17" s="255"/>
    </row>
    <row r="27" spans="2:8" x14ac:dyDescent="0.3">
      <c r="B27" s="269"/>
      <c r="C27" s="269"/>
    </row>
    <row r="28" spans="2:8" ht="43.5" customHeight="1" x14ac:dyDescent="0.3">
      <c r="B28" s="243"/>
      <c r="C28" s="243"/>
    </row>
    <row r="31" spans="2:8" ht="86.45" customHeight="1" x14ac:dyDescent="0.3">
      <c r="B31" s="243"/>
      <c r="C31" s="243"/>
    </row>
  </sheetData>
  <mergeCells count="4">
    <mergeCell ref="B28:C28"/>
    <mergeCell ref="B31:C31"/>
    <mergeCell ref="B27:C27"/>
    <mergeCell ref="B17:H17"/>
  </mergeCells>
  <dataValidations count="1">
    <dataValidation type="list" allowBlank="1" showInputMessage="1" showErrorMessage="1" sqref="F15 F11:F13" xr:uid="{F8CCDAC3-6112-4B68-B366-679CB8F8AE11}">
      <formula1>"Yes, No"</formula1>
    </dataValidation>
  </dataValidations>
  <pageMargins left="0.7" right="0.7" top="1" bottom="0.75" header="0.3" footer="0.3"/>
  <pageSetup orientation="portrait" horizontalDpi="360" verticalDpi="360"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FB4CCFE8639C409791C25347AD2532" ma:contentTypeVersion="9" ma:contentTypeDescription="Create a new document." ma:contentTypeScope="" ma:versionID="df25d52a57532a31b99a0760b884cdb3">
  <xsd:schema xmlns:xsd="http://www.w3.org/2001/XMLSchema" xmlns:xs="http://www.w3.org/2001/XMLSchema" xmlns:p="http://schemas.microsoft.com/office/2006/metadata/properties" xmlns:ns2="ad13d1ba-b233-49f5-8455-e7c5cf84ce7c" targetNamespace="http://schemas.microsoft.com/office/2006/metadata/properties" ma:root="true" ma:fieldsID="ad14cf1a81243afc27821c5d868adc3b" ns2:_="">
    <xsd:import namespace="ad13d1ba-b233-49f5-8455-e7c5cf84ce7c"/>
    <xsd:element name="properties">
      <xsd:complexType>
        <xsd:sequence>
          <xsd:element name="documentManagement">
            <xsd:complexType>
              <xsd:all>
                <xsd:element ref="ns2:DocumentType" minOccurs="0"/>
                <xsd:element ref="ns2:Status" minOccurs="0"/>
                <xsd:element ref="ns2:Workgroup"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13d1ba-b233-49f5-8455-e7c5cf84ce7c" elementFormDefault="qualified">
    <xsd:import namespace="http://schemas.microsoft.com/office/2006/documentManagement/types"/>
    <xsd:import namespace="http://schemas.microsoft.com/office/infopath/2007/PartnerControls"/>
    <xsd:element name="DocumentType" ma:index="8" nillable="true" ma:displayName="Document Type" ma:format="Dropdown" ma:internalName="DocumentType">
      <xsd:simpleType>
        <xsd:restriction base="dms:Choice">
          <xsd:enumeration value="Program Policy Guidance"/>
          <xsd:enumeration value="Deliverable Policy Guidance and Templates"/>
        </xsd:restriction>
      </xsd:simpleType>
    </xsd:element>
    <xsd:element name="Status" ma:index="9" nillable="true" ma:displayName="Status" ma:format="Dropdown" ma:internalName="Status">
      <xsd:simpleType>
        <xsd:restriction base="dms:Choice">
          <xsd:enumeration value="Draft"/>
          <xsd:enumeration value="Final"/>
        </xsd:restriction>
      </xsd:simpleType>
    </xsd:element>
    <xsd:element name="Workgroup" ma:index="10" nillable="true" ma:displayName="Workgroup" ma:format="Dropdown" ma:internalName="Workgroup">
      <xsd:simpleType>
        <xsd:restriction base="dms:Choice">
          <xsd:enumeration value="1Templates"/>
          <xsd:enumeration value="Behavioral Health"/>
          <xsd:enumeration value="Care Coordination"/>
          <xsd:enumeration value="Children"/>
          <xsd:enumeration value="Health Equity/HRSN"/>
          <xsd:enumeration value="MCO"/>
          <xsd:enumeration value="Member"/>
          <xsd:enumeration value="Operations"/>
          <xsd:enumeration value="Payment"/>
          <xsd:enumeration value="Primary Care"/>
          <xsd:enumeration value="Quality"/>
          <xsd:enumeration value="Technology"/>
          <xsd:enumeration value="Choice 13"/>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orkgroup xmlns="ad13d1ba-b233-49f5-8455-e7c5cf84ce7c">Payment</Workgroup>
    <DocumentType xmlns="ad13d1ba-b233-49f5-8455-e7c5cf84ce7c" xsi:nil="true"/>
    <Status xmlns="ad13d1ba-b233-49f5-8455-e7c5cf84ce7c">Final</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B0BAD1-53E9-40FC-9490-85DFAACD5A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13d1ba-b233-49f5-8455-e7c5cf84ce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C14287-0983-4231-8320-70700D909C0B}">
  <ds:schemaRefs>
    <ds:schemaRef ds:uri="http://schemas.microsoft.com/office/2006/metadata/properties"/>
    <ds:schemaRef ds:uri="http://schemas.microsoft.com/office/infopath/2007/PartnerControls"/>
    <ds:schemaRef ds:uri="ad13d1ba-b233-49f5-8455-e7c5cf84ce7c"/>
  </ds:schemaRefs>
</ds:datastoreItem>
</file>

<file path=customXml/itemProps3.xml><?xml version="1.0" encoding="utf-8"?>
<ds:datastoreItem xmlns:ds="http://schemas.openxmlformats.org/officeDocument/2006/customXml" ds:itemID="{A928F487-126D-4EB1-83A1-EEFFDAE06B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Instructions</vt:lpstr>
      <vt:lpstr>Questionnaire &amp; Attestation</vt:lpstr>
      <vt:lpstr>Scoring Summary</vt:lpstr>
      <vt:lpstr>1 Leadership</vt:lpstr>
      <vt:lpstr>2 Data Quality Improvement</vt:lpstr>
      <vt:lpstr>3 Empanelment</vt:lpstr>
      <vt:lpstr>4 Team Based Care</vt:lpstr>
      <vt:lpstr>5 Patient &amp; Family Engagement</vt:lpstr>
      <vt:lpstr>6 Population Management</vt:lpstr>
      <vt:lpstr>7 Continuity of Care</vt:lpstr>
      <vt:lpstr>8 Access</vt:lpstr>
      <vt:lpstr>9 Care Coordination</vt:lpstr>
      <vt:lpstr>10 Integrated Behavioral Health</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Alden, Nicky</dc:creator>
  <cp:keywords/>
  <dc:description/>
  <cp:lastModifiedBy>Kayla Beck</cp:lastModifiedBy>
  <cp:revision/>
  <dcterms:created xsi:type="dcterms:W3CDTF">2019-12-05T23:22:13Z</dcterms:created>
  <dcterms:modified xsi:type="dcterms:W3CDTF">2026-02-06T16:48:35Z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0x01010092FB4CCFE8639C409791C25347AD2532</vt:lpwstr>
  </property>
  <property fmtid="{D5CDD505-2E9C-101B-9397-08002B2CF9AE}" pid="3" name="MediaServiceImageTags">
    <vt:lpwstr/>
  </property>
</Properties>
</file>